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3108002B-3C06-4044-B9CA-6708447F2F52}" xr6:coauthVersionLast="47" xr6:coauthVersionMax="47" xr10:uidLastSave="{00000000-0000-0000-0000-000000000000}"/>
  <bookViews>
    <workbookView xWindow="-98" yWindow="-98" windowWidth="28996" windowHeight="17475" xr2:uid="{00000000-000D-0000-FFFF-FFFF00000000}"/>
  </bookViews>
  <sheets>
    <sheet name="Commencez ici" sheetId="1" r:id="rId1"/>
    <sheet name="Carnet de notes" sheetId="2" r:id="rId2"/>
    <sheet name="Habiletés" sheetId="3" r:id="rId3"/>
    <sheet name="Consigne IA" sheetId="4" r:id="rId4"/>
    <sheet name="Données IA" sheetId="5" r:id="rId5"/>
  </sheets>
  <definedNames>
    <definedName name="_xlnm._FilterDatabase" localSheetId="1" hidden="1">'Carnet de notes'!$A$9:$AZ$49</definedName>
    <definedName name="_xlnm._FilterDatabase" localSheetId="2" hidden="1">Habiletés!$A$6:$J$46</definedName>
    <definedName name="_xlnm.Print_Titles" localSheetId="1">'Carnet de notes'!$1:$9,'Carnet de notes'!$A:$E</definedName>
    <definedName name="_xlnm.Print_Titles" localSheetId="2">Habiletés!$1:$6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3" i="5" l="1"/>
  <c r="A42" i="5"/>
  <c r="A41" i="5"/>
  <c r="A40" i="5"/>
  <c r="A39" i="5"/>
  <c r="BA38" i="5"/>
  <c r="F38" i="5" s="1"/>
  <c r="AZ38" i="5"/>
  <c r="E38" i="5" s="1"/>
  <c r="AY38" i="5"/>
  <c r="AX38" i="5"/>
  <c r="AW38" i="5"/>
  <c r="AV38" i="5"/>
  <c r="AU38" i="5"/>
  <c r="AT38" i="5"/>
  <c r="AS38" i="5"/>
  <c r="A38" i="5"/>
  <c r="A37" i="5"/>
  <c r="A36" i="5"/>
  <c r="BA35" i="5"/>
  <c r="F35" i="5" s="1"/>
  <c r="AZ35" i="5"/>
  <c r="E35" i="5" s="1"/>
  <c r="AY35" i="5"/>
  <c r="AX35" i="5"/>
  <c r="AW35" i="5"/>
  <c r="AV35" i="5"/>
  <c r="AU35" i="5"/>
  <c r="AT35" i="5"/>
  <c r="AS35" i="5"/>
  <c r="AR35" i="5"/>
  <c r="AQ35" i="5"/>
  <c r="AP35" i="5"/>
  <c r="AO35" i="5"/>
  <c r="AN35" i="5"/>
  <c r="AM35" i="5"/>
  <c r="AL35" i="5"/>
  <c r="AK35" i="5"/>
  <c r="AJ35" i="5"/>
  <c r="AI35" i="5"/>
  <c r="AH35" i="5"/>
  <c r="AG35" i="5"/>
  <c r="A35" i="5"/>
  <c r="A34" i="5"/>
  <c r="A33" i="5"/>
  <c r="AE32" i="5"/>
  <c r="AD32" i="5"/>
  <c r="AC32" i="5"/>
  <c r="AB32" i="5"/>
  <c r="AA32" i="5"/>
  <c r="Z32" i="5"/>
  <c r="Y32" i="5"/>
  <c r="X32" i="5"/>
  <c r="W32" i="5"/>
  <c r="V32" i="5"/>
  <c r="U32" i="5"/>
  <c r="A32" i="5"/>
  <c r="A31" i="5"/>
  <c r="A30" i="5"/>
  <c r="AZ29" i="5"/>
  <c r="E29" i="5" s="1"/>
  <c r="AY29" i="5"/>
  <c r="AX29" i="5"/>
  <c r="AW29" i="5"/>
  <c r="AV29" i="5"/>
  <c r="AU29" i="5"/>
  <c r="AT29" i="5"/>
  <c r="AS29" i="5"/>
  <c r="AR29" i="5"/>
  <c r="AQ29" i="5"/>
  <c r="AP29" i="5"/>
  <c r="AO29" i="5"/>
  <c r="AN29" i="5"/>
  <c r="AM29" i="5"/>
  <c r="AL29" i="5"/>
  <c r="AK29" i="5"/>
  <c r="AJ29" i="5"/>
  <c r="AI29" i="5"/>
  <c r="AH29" i="5"/>
  <c r="AG29" i="5"/>
  <c r="AF29" i="5"/>
  <c r="AE29" i="5"/>
  <c r="AD29" i="5"/>
  <c r="AC29" i="5"/>
  <c r="AB29" i="5"/>
  <c r="AA29" i="5"/>
  <c r="Z29" i="5"/>
  <c r="Y29" i="5"/>
  <c r="X29" i="5"/>
  <c r="W29" i="5"/>
  <c r="V29" i="5"/>
  <c r="U29" i="5"/>
  <c r="T29" i="5"/>
  <c r="S29" i="5"/>
  <c r="R29" i="5"/>
  <c r="Q29" i="5"/>
  <c r="P29" i="5"/>
  <c r="O29" i="5"/>
  <c r="N29" i="5"/>
  <c r="M29" i="5"/>
  <c r="L29" i="5"/>
  <c r="K29" i="5"/>
  <c r="A29" i="5"/>
  <c r="A28" i="5"/>
  <c r="A27" i="5"/>
  <c r="A26" i="5"/>
  <c r="A25" i="5"/>
  <c r="A24" i="5"/>
  <c r="BA23" i="5"/>
  <c r="F23" i="5" s="1"/>
  <c r="AZ23" i="5"/>
  <c r="E23" i="5" s="1"/>
  <c r="A23" i="5"/>
  <c r="A22" i="5"/>
  <c r="A21" i="5"/>
  <c r="BA20" i="5"/>
  <c r="F20" i="5" s="1"/>
  <c r="AZ20" i="5"/>
  <c r="E20" i="5" s="1"/>
  <c r="AY20" i="5"/>
  <c r="AX20" i="5"/>
  <c r="AW20" i="5"/>
  <c r="AV20" i="5"/>
  <c r="AU20" i="5"/>
  <c r="AT20" i="5"/>
  <c r="AS20" i="5"/>
  <c r="AR20" i="5"/>
  <c r="AQ20" i="5"/>
  <c r="AP20" i="5"/>
  <c r="AO20" i="5"/>
  <c r="AN20" i="5"/>
  <c r="AM20" i="5"/>
  <c r="AL20" i="5"/>
  <c r="A20" i="5"/>
  <c r="A19" i="5"/>
  <c r="A18" i="5"/>
  <c r="BA17" i="5"/>
  <c r="F17" i="5" s="1"/>
  <c r="AZ17" i="5"/>
  <c r="E17" i="5" s="1"/>
  <c r="AY17" i="5"/>
  <c r="AX17" i="5"/>
  <c r="AW17" i="5"/>
  <c r="AV17" i="5"/>
  <c r="AU17" i="5"/>
  <c r="AT17" i="5"/>
  <c r="AS17" i="5"/>
  <c r="AR17" i="5"/>
  <c r="AQ17" i="5"/>
  <c r="AP17" i="5"/>
  <c r="AO17" i="5"/>
  <c r="AN17" i="5"/>
  <c r="AM17" i="5"/>
  <c r="AL17" i="5"/>
  <c r="AK17" i="5"/>
  <c r="AJ17" i="5"/>
  <c r="AI17" i="5"/>
  <c r="AH17" i="5"/>
  <c r="AG17" i="5"/>
  <c r="AF17" i="5"/>
  <c r="AE17" i="5"/>
  <c r="AD17" i="5"/>
  <c r="AC17" i="5"/>
  <c r="AB17" i="5"/>
  <c r="AA17" i="5"/>
  <c r="Z17" i="5"/>
  <c r="A17" i="5"/>
  <c r="A16" i="5"/>
  <c r="A15" i="5"/>
  <c r="BA14" i="5"/>
  <c r="F14" i="5" s="1"/>
  <c r="AZ14" i="5"/>
  <c r="E14" i="5" s="1"/>
  <c r="AY14" i="5"/>
  <c r="AX14" i="5"/>
  <c r="AW14" i="5"/>
  <c r="AV14" i="5"/>
  <c r="AU14" i="5"/>
  <c r="AT14" i="5"/>
  <c r="AS14" i="5"/>
  <c r="AR14" i="5"/>
  <c r="AQ14" i="5"/>
  <c r="AP14" i="5"/>
  <c r="AO14" i="5"/>
  <c r="AN14" i="5"/>
  <c r="AM14" i="5"/>
  <c r="AL14" i="5"/>
  <c r="AK14" i="5"/>
  <c r="AJ14" i="5"/>
  <c r="AI14" i="5"/>
  <c r="AH14" i="5"/>
  <c r="AG14" i="5"/>
  <c r="AF14" i="5"/>
  <c r="AE14" i="5"/>
  <c r="AD14" i="5"/>
  <c r="AC14" i="5"/>
  <c r="AB14" i="5"/>
  <c r="AA14" i="5"/>
  <c r="Z14" i="5"/>
  <c r="Y14" i="5"/>
  <c r="X14" i="5"/>
  <c r="W14" i="5"/>
  <c r="V14" i="5"/>
  <c r="U14" i="5"/>
  <c r="T14" i="5"/>
  <c r="S14" i="5"/>
  <c r="R14" i="5"/>
  <c r="Q14" i="5"/>
  <c r="P14" i="5"/>
  <c r="O14" i="5"/>
  <c r="N14" i="5"/>
  <c r="M14" i="5"/>
  <c r="L14" i="5"/>
  <c r="K14" i="5"/>
  <c r="A14" i="5"/>
  <c r="A13" i="5"/>
  <c r="A12" i="5"/>
  <c r="A11" i="5"/>
  <c r="A10" i="5"/>
  <c r="A9" i="5"/>
  <c r="AY8" i="5"/>
  <c r="AX8" i="5"/>
  <c r="AW8" i="5"/>
  <c r="AV8" i="5"/>
  <c r="AU8" i="5"/>
  <c r="AT8" i="5"/>
  <c r="AS8" i="5"/>
  <c r="AR8" i="5"/>
  <c r="AQ8" i="5"/>
  <c r="AP8" i="5"/>
  <c r="AO8" i="5"/>
  <c r="AN8" i="5"/>
  <c r="AM8" i="5"/>
  <c r="AL8" i="5"/>
  <c r="AK8" i="5"/>
  <c r="AJ8" i="5"/>
  <c r="AI8" i="5"/>
  <c r="AH8" i="5"/>
  <c r="AG8" i="5"/>
  <c r="AF8" i="5"/>
  <c r="AE8" i="5"/>
  <c r="AD8" i="5"/>
  <c r="AC8" i="5"/>
  <c r="AB8" i="5"/>
  <c r="AA8" i="5"/>
  <c r="Z8" i="5"/>
  <c r="Y8" i="5"/>
  <c r="X8" i="5"/>
  <c r="W8" i="5"/>
  <c r="V8" i="5"/>
  <c r="U8" i="5"/>
  <c r="T8" i="5"/>
  <c r="S8" i="5"/>
  <c r="R8" i="5"/>
  <c r="Q8" i="5"/>
  <c r="P8" i="5"/>
  <c r="O8" i="5"/>
  <c r="N8" i="5"/>
  <c r="M8" i="5"/>
  <c r="L8" i="5"/>
  <c r="BA8" i="5" s="1"/>
  <c r="F8" i="5" s="1"/>
  <c r="K8" i="5"/>
  <c r="G8" i="5"/>
  <c r="A8" i="5"/>
  <c r="B8" i="5" s="1"/>
  <c r="A7" i="5"/>
  <c r="A6" i="5"/>
  <c r="A5" i="5"/>
  <c r="A4" i="5"/>
  <c r="D3" i="5"/>
  <c r="C81" i="4"/>
  <c r="C71" i="4"/>
  <c r="C56" i="4"/>
  <c r="C46" i="4"/>
  <c r="C29" i="4"/>
  <c r="C13" i="4"/>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B8" i="3"/>
  <c r="B7" i="3"/>
  <c r="K49" i="2"/>
  <c r="J49" i="2"/>
  <c r="I49" i="2"/>
  <c r="H49" i="2"/>
  <c r="G49" i="2"/>
  <c r="F49" i="2"/>
  <c r="K48" i="2"/>
  <c r="J48" i="2"/>
  <c r="I48" i="2"/>
  <c r="H48" i="2"/>
  <c r="G48" i="2"/>
  <c r="F48" i="2"/>
  <c r="D48" i="2" s="1"/>
  <c r="E48" i="2" s="1"/>
  <c r="K47" i="2"/>
  <c r="J47" i="2"/>
  <c r="I47" i="2"/>
  <c r="H47" i="2"/>
  <c r="G47" i="2"/>
  <c r="F47" i="2"/>
  <c r="D47" i="2" s="1"/>
  <c r="E47" i="2" s="1"/>
  <c r="K46" i="2"/>
  <c r="J46" i="2"/>
  <c r="I46" i="2"/>
  <c r="H46" i="2"/>
  <c r="G46" i="2"/>
  <c r="F46" i="2"/>
  <c r="K45" i="2"/>
  <c r="J45" i="2"/>
  <c r="I45" i="2"/>
  <c r="H45" i="2"/>
  <c r="G45" i="2"/>
  <c r="F45" i="2"/>
  <c r="K44" i="2"/>
  <c r="J44" i="2"/>
  <c r="I44" i="2"/>
  <c r="H44" i="2"/>
  <c r="G44" i="2"/>
  <c r="F44" i="2"/>
  <c r="K43" i="2"/>
  <c r="J43" i="2"/>
  <c r="I43" i="2"/>
  <c r="H43" i="2"/>
  <c r="G43" i="2"/>
  <c r="F43" i="2"/>
  <c r="K42" i="2"/>
  <c r="J42" i="2"/>
  <c r="I42" i="2"/>
  <c r="H42" i="2"/>
  <c r="G42" i="2"/>
  <c r="F42" i="2"/>
  <c r="K41" i="2"/>
  <c r="J41" i="2"/>
  <c r="I41" i="2"/>
  <c r="H41" i="2"/>
  <c r="G41" i="2"/>
  <c r="F41" i="2"/>
  <c r="K40" i="2"/>
  <c r="J40" i="2"/>
  <c r="I40" i="2"/>
  <c r="H40" i="2"/>
  <c r="G40" i="2"/>
  <c r="F40" i="2"/>
  <c r="K39" i="2"/>
  <c r="J39" i="2"/>
  <c r="I39" i="2"/>
  <c r="H39" i="2"/>
  <c r="G39" i="2"/>
  <c r="F39" i="2"/>
  <c r="D39" i="2" s="1"/>
  <c r="E39" i="2" s="1"/>
  <c r="K38" i="2"/>
  <c r="J38" i="2"/>
  <c r="I38" i="2"/>
  <c r="H38" i="2"/>
  <c r="G38" i="2"/>
  <c r="F38" i="2"/>
  <c r="K37" i="2"/>
  <c r="J37" i="2"/>
  <c r="I37" i="2"/>
  <c r="H37" i="2"/>
  <c r="G37" i="2"/>
  <c r="F37" i="2"/>
  <c r="K36" i="2"/>
  <c r="J36" i="2"/>
  <c r="I36" i="2"/>
  <c r="H36" i="2"/>
  <c r="G36" i="2"/>
  <c r="F36" i="2"/>
  <c r="D36" i="2" s="1"/>
  <c r="E36" i="2" s="1"/>
  <c r="K35" i="2"/>
  <c r="J35" i="2"/>
  <c r="I35" i="2"/>
  <c r="H35" i="2"/>
  <c r="G35" i="2"/>
  <c r="F35" i="2"/>
  <c r="K34" i="2"/>
  <c r="J34" i="2"/>
  <c r="I34" i="2"/>
  <c r="H34" i="2"/>
  <c r="G34" i="2"/>
  <c r="F34" i="2"/>
  <c r="D34" i="2" s="1"/>
  <c r="E34" i="2" s="1"/>
  <c r="K33" i="2"/>
  <c r="J33" i="2"/>
  <c r="I33" i="2"/>
  <c r="H33" i="2"/>
  <c r="G33" i="2"/>
  <c r="F33" i="2"/>
  <c r="K32" i="2"/>
  <c r="J32" i="2"/>
  <c r="I32" i="2"/>
  <c r="H32" i="2"/>
  <c r="G32" i="2"/>
  <c r="F32" i="2"/>
  <c r="D32" i="2" s="1"/>
  <c r="E32" i="2" s="1"/>
  <c r="K31" i="2"/>
  <c r="J31" i="2"/>
  <c r="I31" i="2"/>
  <c r="H31" i="2"/>
  <c r="G31" i="2"/>
  <c r="F31" i="2"/>
  <c r="D31" i="2" s="1"/>
  <c r="E31" i="2" s="1"/>
  <c r="K30" i="2"/>
  <c r="J30" i="2"/>
  <c r="I30" i="2"/>
  <c r="H30" i="2"/>
  <c r="G30" i="2"/>
  <c r="F30" i="2"/>
  <c r="D30" i="2" s="1"/>
  <c r="E30" i="2" s="1"/>
  <c r="K29" i="2"/>
  <c r="J29" i="2"/>
  <c r="I29" i="2"/>
  <c r="H29" i="2"/>
  <c r="G29" i="2"/>
  <c r="F29" i="2"/>
  <c r="D29" i="2" s="1"/>
  <c r="E29" i="2" s="1"/>
  <c r="K28" i="2"/>
  <c r="J28" i="2"/>
  <c r="I28" i="2"/>
  <c r="H28" i="2"/>
  <c r="G28" i="2"/>
  <c r="F28" i="2"/>
  <c r="D28" i="2" s="1"/>
  <c r="E28" i="2" s="1"/>
  <c r="K27" i="2"/>
  <c r="J27" i="2"/>
  <c r="I27" i="2"/>
  <c r="H27" i="2"/>
  <c r="G27" i="2"/>
  <c r="F27" i="2"/>
  <c r="D27" i="2" s="1"/>
  <c r="E27" i="2" s="1"/>
  <c r="K26" i="2"/>
  <c r="J26" i="2"/>
  <c r="I26" i="2"/>
  <c r="H26" i="2"/>
  <c r="G26" i="2"/>
  <c r="F26" i="2"/>
  <c r="D26" i="2" s="1"/>
  <c r="E26" i="2" s="1"/>
  <c r="K25" i="2"/>
  <c r="J25" i="2"/>
  <c r="I25" i="2"/>
  <c r="H25" i="2"/>
  <c r="G25" i="2"/>
  <c r="F25" i="2"/>
  <c r="D25" i="2" s="1"/>
  <c r="E25" i="2" s="1"/>
  <c r="K24" i="2"/>
  <c r="J24" i="2"/>
  <c r="I24" i="2"/>
  <c r="H24" i="2"/>
  <c r="G24" i="2"/>
  <c r="F24" i="2"/>
  <c r="D24" i="2" s="1"/>
  <c r="E24" i="2" s="1"/>
  <c r="K23" i="2"/>
  <c r="J23" i="2"/>
  <c r="I23" i="2"/>
  <c r="H23" i="2"/>
  <c r="G23" i="2"/>
  <c r="F23" i="2"/>
  <c r="D23" i="2" s="1"/>
  <c r="E23" i="2" s="1"/>
  <c r="K22" i="2"/>
  <c r="J22" i="2"/>
  <c r="I22" i="2"/>
  <c r="H22" i="2"/>
  <c r="G22" i="2"/>
  <c r="F22" i="2"/>
  <c r="K21" i="2"/>
  <c r="J21" i="2"/>
  <c r="I21" i="2"/>
  <c r="H21" i="2"/>
  <c r="G21" i="2"/>
  <c r="F21" i="2"/>
  <c r="K20" i="2"/>
  <c r="J20" i="2"/>
  <c r="I20" i="2"/>
  <c r="H20" i="2"/>
  <c r="G20" i="2"/>
  <c r="F20" i="2"/>
  <c r="K19" i="2"/>
  <c r="J19" i="2"/>
  <c r="I19" i="2"/>
  <c r="H19" i="2"/>
  <c r="G19" i="2"/>
  <c r="F19" i="2"/>
  <c r="D19" i="2" s="1"/>
  <c r="E19" i="2" s="1"/>
  <c r="K18" i="2"/>
  <c r="J18" i="2"/>
  <c r="I18" i="2"/>
  <c r="H18" i="2"/>
  <c r="G18" i="2"/>
  <c r="F18" i="2"/>
  <c r="D18" i="2" s="1"/>
  <c r="E18" i="2" s="1"/>
  <c r="K17" i="2"/>
  <c r="J17" i="2"/>
  <c r="I17" i="2"/>
  <c r="H17" i="2"/>
  <c r="G17" i="2"/>
  <c r="F17" i="2"/>
  <c r="D17" i="2" s="1"/>
  <c r="K16" i="2"/>
  <c r="J16" i="2"/>
  <c r="I16" i="2"/>
  <c r="H16" i="2"/>
  <c r="G16" i="2"/>
  <c r="F16" i="2"/>
  <c r="K15" i="2"/>
  <c r="J15" i="2"/>
  <c r="I15" i="2"/>
  <c r="H15" i="2"/>
  <c r="G15" i="2"/>
  <c r="F15" i="2"/>
  <c r="K14" i="2"/>
  <c r="J14" i="2"/>
  <c r="I14" i="2"/>
  <c r="H14" i="2"/>
  <c r="G14" i="2"/>
  <c r="F14" i="2"/>
  <c r="K13" i="2"/>
  <c r="J13" i="2"/>
  <c r="I13" i="2"/>
  <c r="H13" i="2"/>
  <c r="G13" i="2"/>
  <c r="F13" i="2"/>
  <c r="D13" i="2" s="1"/>
  <c r="E13" i="2" s="1"/>
  <c r="K12" i="2"/>
  <c r="J12" i="2"/>
  <c r="I12" i="2"/>
  <c r="H12" i="2"/>
  <c r="G12" i="2"/>
  <c r="F12" i="2"/>
  <c r="D12" i="2" s="1"/>
  <c r="E12" i="2" s="1"/>
  <c r="K11" i="2"/>
  <c r="J11" i="2"/>
  <c r="I11" i="2"/>
  <c r="H11" i="2"/>
  <c r="G11" i="2"/>
  <c r="F11" i="2"/>
  <c r="K10" i="2"/>
  <c r="J10" i="2"/>
  <c r="I10" i="2"/>
  <c r="H10" i="2"/>
  <c r="G10" i="2"/>
  <c r="G8" i="2" s="1"/>
  <c r="F10" i="2"/>
  <c r="K9" i="2"/>
  <c r="J9" i="2"/>
  <c r="I9" i="2"/>
  <c r="H9" i="2"/>
  <c r="G9" i="2"/>
  <c r="F9" i="2"/>
  <c r="E9" i="2"/>
  <c r="AZ8" i="2"/>
  <c r="AY8" i="2"/>
  <c r="AX8" i="2"/>
  <c r="AW8" i="2"/>
  <c r="AV8" i="2"/>
  <c r="AU8" i="2"/>
  <c r="AT8" i="2"/>
  <c r="AS8" i="2"/>
  <c r="AR8" i="2"/>
  <c r="AQ8" i="2"/>
  <c r="AP8" i="2"/>
  <c r="AO8" i="2"/>
  <c r="AN8" i="2"/>
  <c r="AM8" i="2"/>
  <c r="AL8" i="2"/>
  <c r="AK8" i="2"/>
  <c r="AJ8" i="2"/>
  <c r="AI8" i="2"/>
  <c r="AH8" i="2"/>
  <c r="AG8" i="2"/>
  <c r="AF8" i="2"/>
  <c r="AE8" i="2"/>
  <c r="AD8" i="2"/>
  <c r="AC8" i="2"/>
  <c r="AB8" i="2"/>
  <c r="AA8" i="2"/>
  <c r="Z8" i="2"/>
  <c r="Y8" i="2"/>
  <c r="X8" i="2"/>
  <c r="W8" i="2"/>
  <c r="V8" i="2"/>
  <c r="U8" i="2"/>
  <c r="T8" i="2"/>
  <c r="S8" i="2"/>
  <c r="R8" i="2"/>
  <c r="Q8" i="2"/>
  <c r="P8" i="2"/>
  <c r="O8" i="2"/>
  <c r="N8" i="2"/>
  <c r="M8" i="2"/>
  <c r="K8" i="2"/>
  <c r="J8" i="2"/>
  <c r="F6" i="2"/>
  <c r="A4" i="2"/>
  <c r="D49" i="2" l="1"/>
  <c r="E49" i="2" s="1"/>
  <c r="D44" i="2"/>
  <c r="E44" i="2" s="1"/>
  <c r="D42" i="2"/>
  <c r="E42" i="2" s="1"/>
  <c r="D40" i="2"/>
  <c r="E40" i="2" s="1"/>
  <c r="D38" i="2"/>
  <c r="E38" i="2" s="1"/>
  <c r="D45" i="2"/>
  <c r="E45" i="2" s="1"/>
  <c r="D43" i="2"/>
  <c r="E43" i="2" s="1"/>
  <c r="D41" i="2"/>
  <c r="E41" i="2" s="1"/>
  <c r="D35" i="2"/>
  <c r="E35" i="2" s="1"/>
  <c r="D33" i="2"/>
  <c r="E33" i="2" s="1"/>
  <c r="D15" i="2"/>
  <c r="E15" i="2" s="1"/>
  <c r="D21" i="2"/>
  <c r="E21" i="2" s="1"/>
  <c r="D22" i="2"/>
  <c r="E22" i="2" s="1"/>
  <c r="D46" i="2"/>
  <c r="E46" i="2" s="1"/>
  <c r="D16" i="2"/>
  <c r="E16" i="2" s="1"/>
  <c r="D37" i="2"/>
  <c r="E37" i="2" s="1"/>
  <c r="D20" i="2"/>
  <c r="E20" i="2" s="1"/>
  <c r="I8" i="2"/>
  <c r="H8" i="2"/>
  <c r="BA41" i="5"/>
  <c r="F41" i="5" s="1"/>
  <c r="AZ41" i="5"/>
  <c r="E41" i="5" s="1"/>
  <c r="AY41" i="5"/>
  <c r="AX41" i="5"/>
  <c r="AW41" i="5"/>
  <c r="AV41" i="5"/>
  <c r="AU41" i="5"/>
  <c r="AT41" i="5"/>
  <c r="AS41" i="5"/>
  <c r="AR41" i="5"/>
  <c r="AQ41" i="5"/>
  <c r="AP41" i="5"/>
  <c r="AO41" i="5"/>
  <c r="AN41" i="5"/>
  <c r="AM41" i="5"/>
  <c r="AL41" i="5"/>
  <c r="AK41" i="5"/>
  <c r="AJ41" i="5"/>
  <c r="AI41" i="5"/>
  <c r="AH41" i="5"/>
  <c r="AG41" i="5"/>
  <c r="AF41" i="5"/>
  <c r="AE41" i="5"/>
  <c r="AD41" i="5"/>
  <c r="AC41" i="5"/>
  <c r="AB41" i="5"/>
  <c r="AA41" i="5"/>
  <c r="Z41" i="5"/>
  <c r="Y41" i="5"/>
  <c r="X41" i="5"/>
  <c r="W41" i="5"/>
  <c r="V41" i="5"/>
  <c r="U41" i="5"/>
  <c r="T41" i="5"/>
  <c r="S41" i="5"/>
  <c r="R41" i="5"/>
  <c r="Q41" i="5"/>
  <c r="P41" i="5"/>
  <c r="O41" i="5"/>
  <c r="N41" i="5"/>
  <c r="M41" i="5"/>
  <c r="L41" i="5"/>
  <c r="K41" i="5"/>
  <c r="G41" i="5"/>
  <c r="D41" i="5"/>
  <c r="C41" i="5"/>
  <c r="B41" i="5"/>
  <c r="AP38" i="5"/>
  <c r="AO38" i="5"/>
  <c r="AN38" i="5"/>
  <c r="AM38" i="5"/>
  <c r="AL38" i="5"/>
  <c r="AK38" i="5"/>
  <c r="AJ38" i="5"/>
  <c r="AI38" i="5"/>
  <c r="AH38" i="5"/>
  <c r="AG38" i="5"/>
  <c r="AF38" i="5"/>
  <c r="AE38" i="5"/>
  <c r="AD38" i="5"/>
  <c r="AC38" i="5"/>
  <c r="AB38" i="5"/>
  <c r="AA38" i="5"/>
  <c r="Z38" i="5"/>
  <c r="Y38" i="5"/>
  <c r="X38" i="5"/>
  <c r="W38" i="5"/>
  <c r="V38" i="5"/>
  <c r="U38" i="5"/>
  <c r="T38" i="5"/>
  <c r="S38" i="5"/>
  <c r="R38" i="5"/>
  <c r="Q38" i="5"/>
  <c r="P38" i="5"/>
  <c r="O38" i="5"/>
  <c r="N38" i="5"/>
  <c r="M38" i="5"/>
  <c r="L38" i="5"/>
  <c r="K38" i="5"/>
  <c r="G38" i="5"/>
  <c r="AR38" i="5"/>
  <c r="AQ38" i="5"/>
  <c r="D38" i="5"/>
  <c r="C38" i="5"/>
  <c r="B38" i="5"/>
  <c r="AF35" i="5"/>
  <c r="AE35" i="5"/>
  <c r="AD35" i="5"/>
  <c r="AC35" i="5"/>
  <c r="AB35" i="5"/>
  <c r="AA35" i="5"/>
  <c r="Z35" i="5"/>
  <c r="Y35" i="5"/>
  <c r="X35" i="5"/>
  <c r="W35" i="5"/>
  <c r="V35" i="5"/>
  <c r="U35" i="5"/>
  <c r="T35" i="5"/>
  <c r="S35" i="5"/>
  <c r="R35" i="5"/>
  <c r="Q35" i="5"/>
  <c r="P35" i="5"/>
  <c r="O35" i="5"/>
  <c r="N35" i="5"/>
  <c r="M35" i="5"/>
  <c r="L35" i="5"/>
  <c r="K35" i="5"/>
  <c r="G35" i="5"/>
  <c r="D35" i="5"/>
  <c r="C35" i="5"/>
  <c r="B35" i="5"/>
  <c r="BA32" i="5"/>
  <c r="F32" i="5" s="1"/>
  <c r="AZ32" i="5"/>
  <c r="E32" i="5" s="1"/>
  <c r="AY32" i="5"/>
  <c r="AX32" i="5"/>
  <c r="AW32" i="5"/>
  <c r="AV32" i="5"/>
  <c r="AU32" i="5"/>
  <c r="AT32" i="5"/>
  <c r="AS32" i="5"/>
  <c r="AR32" i="5"/>
  <c r="AQ32" i="5"/>
  <c r="AP32" i="5"/>
  <c r="AO32" i="5"/>
  <c r="AN32" i="5"/>
  <c r="AM32" i="5"/>
  <c r="AL32" i="5"/>
  <c r="AK32" i="5"/>
  <c r="AJ32" i="5"/>
  <c r="AI32" i="5"/>
  <c r="AH32" i="5"/>
  <c r="AG32" i="5"/>
  <c r="AF32" i="5"/>
  <c r="T32" i="5"/>
  <c r="S32" i="5"/>
  <c r="R32" i="5"/>
  <c r="Q32" i="5"/>
  <c r="P32" i="5"/>
  <c r="O32" i="5"/>
  <c r="N32" i="5"/>
  <c r="M32" i="5"/>
  <c r="L32" i="5"/>
  <c r="K32" i="5"/>
  <c r="G32" i="5"/>
  <c r="D32" i="5"/>
  <c r="C32" i="5"/>
  <c r="B32" i="5"/>
  <c r="BB29" i="5"/>
  <c r="H29" i="5" s="1"/>
  <c r="I29" i="5"/>
  <c r="BA29" i="5"/>
  <c r="F29" i="5" s="1"/>
  <c r="G29" i="5"/>
  <c r="D29" i="5"/>
  <c r="C29" i="5"/>
  <c r="B29" i="5"/>
  <c r="BA26" i="5"/>
  <c r="F26" i="5" s="1"/>
  <c r="AZ26" i="5"/>
  <c r="E26" i="5" s="1"/>
  <c r="AY26" i="5"/>
  <c r="AX26" i="5"/>
  <c r="AW26" i="5"/>
  <c r="AV26" i="5"/>
  <c r="AU26" i="5"/>
  <c r="AT26" i="5"/>
  <c r="AS26" i="5"/>
  <c r="AR26" i="5"/>
  <c r="AQ26" i="5"/>
  <c r="AP26" i="5"/>
  <c r="AO26" i="5"/>
  <c r="AN26" i="5"/>
  <c r="AM26" i="5"/>
  <c r="AL26" i="5"/>
  <c r="AK26" i="5"/>
  <c r="AJ26" i="5"/>
  <c r="AI26" i="5"/>
  <c r="AH26" i="5"/>
  <c r="AG26" i="5"/>
  <c r="AF26" i="5"/>
  <c r="AE26" i="5"/>
  <c r="AD26" i="5"/>
  <c r="AC26" i="5"/>
  <c r="AB26" i="5"/>
  <c r="AA26" i="5"/>
  <c r="Z26" i="5"/>
  <c r="Y26" i="5"/>
  <c r="X26" i="5"/>
  <c r="W26" i="5"/>
  <c r="V26" i="5"/>
  <c r="U26" i="5"/>
  <c r="T26" i="5"/>
  <c r="S26" i="5"/>
  <c r="R26" i="5"/>
  <c r="Q26" i="5"/>
  <c r="P26" i="5"/>
  <c r="O26" i="5"/>
  <c r="N26" i="5"/>
  <c r="M26" i="5"/>
  <c r="L26" i="5"/>
  <c r="K26" i="5"/>
  <c r="G26" i="5"/>
  <c r="D26" i="5"/>
  <c r="C26" i="5"/>
  <c r="B26" i="5"/>
  <c r="AX23" i="5"/>
  <c r="AW23" i="5"/>
  <c r="AV23" i="5"/>
  <c r="AU23" i="5"/>
  <c r="AT23" i="5"/>
  <c r="AS23" i="5"/>
  <c r="AR23" i="5"/>
  <c r="AQ23" i="5"/>
  <c r="AP23" i="5"/>
  <c r="AO23" i="5"/>
  <c r="AN23" i="5"/>
  <c r="AM23" i="5"/>
  <c r="AL23" i="5"/>
  <c r="AK23" i="5"/>
  <c r="AJ23" i="5"/>
  <c r="AI23" i="5"/>
  <c r="AH23" i="5"/>
  <c r="AG23" i="5"/>
  <c r="L23" i="5"/>
  <c r="AE23" i="5"/>
  <c r="AD23" i="5"/>
  <c r="AC23" i="5"/>
  <c r="AB23" i="5"/>
  <c r="AA23" i="5"/>
  <c r="Z23" i="5"/>
  <c r="Y23" i="5"/>
  <c r="X23" i="5"/>
  <c r="W23" i="5"/>
  <c r="V23" i="5"/>
  <c r="U23" i="5"/>
  <c r="T23" i="5"/>
  <c r="S23" i="5"/>
  <c r="R23" i="5"/>
  <c r="Q23" i="5"/>
  <c r="P23" i="5"/>
  <c r="O23" i="5"/>
  <c r="N23" i="5"/>
  <c r="M23" i="5"/>
  <c r="K23" i="5"/>
  <c r="G23" i="5"/>
  <c r="AF23" i="5"/>
  <c r="AY23" i="5"/>
  <c r="D23" i="5"/>
  <c r="C23" i="5"/>
  <c r="B23" i="5"/>
  <c r="B20" i="5"/>
  <c r="AK20" i="5"/>
  <c r="AJ20" i="5"/>
  <c r="AI20" i="5"/>
  <c r="AH20" i="5"/>
  <c r="AG20" i="5"/>
  <c r="AF20" i="5"/>
  <c r="AE20" i="5"/>
  <c r="AD20" i="5"/>
  <c r="AC20" i="5"/>
  <c r="AB20" i="5"/>
  <c r="AA20" i="5"/>
  <c r="Z20" i="5"/>
  <c r="Y20" i="5"/>
  <c r="X20" i="5"/>
  <c r="W20" i="5"/>
  <c r="V20" i="5"/>
  <c r="U20" i="5"/>
  <c r="T20" i="5"/>
  <c r="S20" i="5"/>
  <c r="R20" i="5"/>
  <c r="Q20" i="5"/>
  <c r="P20" i="5"/>
  <c r="O20" i="5"/>
  <c r="N20" i="5"/>
  <c r="M20" i="5"/>
  <c r="L20" i="5"/>
  <c r="K20" i="5"/>
  <c r="G20" i="5"/>
  <c r="D20" i="5"/>
  <c r="C20" i="5"/>
  <c r="Y17" i="5"/>
  <c r="X17" i="5"/>
  <c r="W17" i="5"/>
  <c r="V17" i="5"/>
  <c r="U17" i="5"/>
  <c r="T17" i="5"/>
  <c r="S17" i="5"/>
  <c r="R17" i="5"/>
  <c r="Q17" i="5"/>
  <c r="C17" i="5"/>
  <c r="O17" i="5"/>
  <c r="N17" i="5"/>
  <c r="M17" i="5"/>
  <c r="L17" i="5"/>
  <c r="K17" i="5"/>
  <c r="G17" i="5"/>
  <c r="P17" i="5"/>
  <c r="D17" i="5"/>
  <c r="B17" i="5"/>
  <c r="BB14" i="5"/>
  <c r="H14" i="5" s="1"/>
  <c r="I14" i="5"/>
  <c r="G14" i="5"/>
  <c r="D14" i="5"/>
  <c r="C14" i="5"/>
  <c r="B14" i="5"/>
  <c r="P11" i="5"/>
  <c r="O11" i="5"/>
  <c r="N11" i="5"/>
  <c r="M11" i="5"/>
  <c r="L11" i="5"/>
  <c r="K11" i="5"/>
  <c r="G11" i="5"/>
  <c r="B11" i="5"/>
  <c r="B5" i="5"/>
  <c r="AY5" i="5"/>
  <c r="AX5" i="5"/>
  <c r="AW5" i="5"/>
  <c r="AV5" i="5"/>
  <c r="AU5" i="5"/>
  <c r="AT5" i="5"/>
  <c r="AS5" i="5"/>
  <c r="AR5" i="5"/>
  <c r="AQ5" i="5"/>
  <c r="AP5" i="5"/>
  <c r="AO5" i="5"/>
  <c r="AN5" i="5"/>
  <c r="AM5" i="5"/>
  <c r="AL5" i="5"/>
  <c r="AK5" i="5"/>
  <c r="AJ5" i="5"/>
  <c r="AI5" i="5"/>
  <c r="AH5" i="5"/>
  <c r="AG5" i="5"/>
  <c r="AF5" i="5"/>
  <c r="AE5" i="5"/>
  <c r="AD5" i="5"/>
  <c r="AC5" i="5"/>
  <c r="AB5" i="5"/>
  <c r="AA5" i="5"/>
  <c r="Z5" i="5"/>
  <c r="Y5" i="5"/>
  <c r="X5" i="5"/>
  <c r="W5" i="5"/>
  <c r="V5" i="5"/>
  <c r="U5" i="5"/>
  <c r="T5" i="5"/>
  <c r="S5" i="5"/>
  <c r="R5" i="5"/>
  <c r="Q5" i="5"/>
  <c r="P5" i="5"/>
  <c r="O5" i="5"/>
  <c r="N5" i="5"/>
  <c r="M5" i="5"/>
  <c r="L5" i="5"/>
  <c r="BA5" i="5" s="1"/>
  <c r="F5" i="5" s="1"/>
  <c r="K5" i="5"/>
  <c r="G5" i="5"/>
  <c r="BA43" i="5"/>
  <c r="F43" i="5" s="1"/>
  <c r="AZ43" i="5"/>
  <c r="E43" i="5" s="1"/>
  <c r="AY43" i="5"/>
  <c r="AX43" i="5"/>
  <c r="AW43" i="5"/>
  <c r="AV43" i="5"/>
  <c r="AU43" i="5"/>
  <c r="AT43" i="5"/>
  <c r="AS43" i="5"/>
  <c r="AR43" i="5"/>
  <c r="AQ43" i="5"/>
  <c r="AP43" i="5"/>
  <c r="AO43" i="5"/>
  <c r="AN43" i="5"/>
  <c r="AM43" i="5"/>
  <c r="AL43" i="5"/>
  <c r="AK43" i="5"/>
  <c r="AJ43" i="5"/>
  <c r="AI43" i="5"/>
  <c r="AH43" i="5"/>
  <c r="AG43" i="5"/>
  <c r="AF43" i="5"/>
  <c r="AE43" i="5"/>
  <c r="AD43" i="5"/>
  <c r="AC43" i="5"/>
  <c r="AB43" i="5"/>
  <c r="AA43" i="5"/>
  <c r="Z43" i="5"/>
  <c r="Y43" i="5"/>
  <c r="X43" i="5"/>
  <c r="W43" i="5"/>
  <c r="V43" i="5"/>
  <c r="U43" i="5"/>
  <c r="T43" i="5"/>
  <c r="S43" i="5"/>
  <c r="R43" i="5"/>
  <c r="Q43" i="5"/>
  <c r="P43" i="5"/>
  <c r="O43" i="5"/>
  <c r="N43" i="5"/>
  <c r="M43" i="5"/>
  <c r="L43" i="5"/>
  <c r="K43" i="5"/>
  <c r="G43" i="5"/>
  <c r="D43" i="5"/>
  <c r="C43" i="5"/>
  <c r="B43" i="5"/>
  <c r="BA42" i="5"/>
  <c r="F42" i="5" s="1"/>
  <c r="AZ42" i="5"/>
  <c r="E42" i="5" s="1"/>
  <c r="AY42" i="5"/>
  <c r="AX42" i="5"/>
  <c r="AW42" i="5"/>
  <c r="AV42" i="5"/>
  <c r="AU42" i="5"/>
  <c r="AT42" i="5"/>
  <c r="AS42" i="5"/>
  <c r="AR42" i="5"/>
  <c r="AQ42" i="5"/>
  <c r="AP42" i="5"/>
  <c r="AO42" i="5"/>
  <c r="AN42" i="5"/>
  <c r="AM42" i="5"/>
  <c r="AL42" i="5"/>
  <c r="AK42" i="5"/>
  <c r="AJ42" i="5"/>
  <c r="AI42" i="5"/>
  <c r="AH42" i="5"/>
  <c r="AG42" i="5"/>
  <c r="AF42" i="5"/>
  <c r="AE42" i="5"/>
  <c r="AD42" i="5"/>
  <c r="AC42" i="5"/>
  <c r="AB42" i="5"/>
  <c r="AA42" i="5"/>
  <c r="Z42" i="5"/>
  <c r="Y42" i="5"/>
  <c r="X42" i="5"/>
  <c r="W42" i="5"/>
  <c r="V42" i="5"/>
  <c r="U42" i="5"/>
  <c r="T42" i="5"/>
  <c r="S42" i="5"/>
  <c r="R42" i="5"/>
  <c r="Q42" i="5"/>
  <c r="P42" i="5"/>
  <c r="O42" i="5"/>
  <c r="N42" i="5"/>
  <c r="M42" i="5"/>
  <c r="L42" i="5"/>
  <c r="K42" i="5"/>
  <c r="G42" i="5"/>
  <c r="D42" i="5"/>
  <c r="C42" i="5"/>
  <c r="B42" i="5"/>
  <c r="D40" i="5"/>
  <c r="C40" i="5"/>
  <c r="B40" i="5"/>
  <c r="BA40" i="5"/>
  <c r="F40" i="5" s="1"/>
  <c r="AZ40" i="5"/>
  <c r="E40" i="5" s="1"/>
  <c r="AY40" i="5"/>
  <c r="AX40" i="5"/>
  <c r="AW40" i="5"/>
  <c r="AV40" i="5"/>
  <c r="AU40" i="5"/>
  <c r="AT40" i="5"/>
  <c r="AS40" i="5"/>
  <c r="AR40" i="5"/>
  <c r="AQ40" i="5"/>
  <c r="AP40" i="5"/>
  <c r="AO40" i="5"/>
  <c r="AN40" i="5"/>
  <c r="AM40" i="5"/>
  <c r="AL40" i="5"/>
  <c r="AK40" i="5"/>
  <c r="AJ40" i="5"/>
  <c r="AI40" i="5"/>
  <c r="AH40" i="5"/>
  <c r="AG40" i="5"/>
  <c r="AF40" i="5"/>
  <c r="AE40" i="5"/>
  <c r="AD40" i="5"/>
  <c r="AC40" i="5"/>
  <c r="AB40" i="5"/>
  <c r="AA40" i="5"/>
  <c r="Z40" i="5"/>
  <c r="Y40" i="5"/>
  <c r="X40" i="5"/>
  <c r="W40" i="5"/>
  <c r="V40" i="5"/>
  <c r="U40" i="5"/>
  <c r="T40" i="5"/>
  <c r="S40" i="5"/>
  <c r="R40" i="5"/>
  <c r="Q40" i="5"/>
  <c r="P40" i="5"/>
  <c r="O40" i="5"/>
  <c r="N40" i="5"/>
  <c r="M40" i="5"/>
  <c r="L40" i="5"/>
  <c r="K40" i="5"/>
  <c r="G40" i="5"/>
  <c r="AM39" i="5"/>
  <c r="C39" i="5"/>
  <c r="B39" i="5"/>
  <c r="BA39" i="5"/>
  <c r="F39" i="5" s="1"/>
  <c r="AZ39" i="5"/>
  <c r="E39" i="5" s="1"/>
  <c r="AY39" i="5"/>
  <c r="AX39" i="5"/>
  <c r="AW39" i="5"/>
  <c r="AV39" i="5"/>
  <c r="AU39" i="5"/>
  <c r="AT39" i="5"/>
  <c r="AS39" i="5"/>
  <c r="AR39" i="5"/>
  <c r="AQ39" i="5"/>
  <c r="AP39" i="5"/>
  <c r="AO39" i="5"/>
  <c r="AN39" i="5"/>
  <c r="V39" i="5"/>
  <c r="AL39" i="5"/>
  <c r="AK39" i="5"/>
  <c r="AJ39" i="5"/>
  <c r="AI39" i="5"/>
  <c r="AH39" i="5"/>
  <c r="AG39" i="5"/>
  <c r="AF39" i="5"/>
  <c r="AE39" i="5"/>
  <c r="AD39" i="5"/>
  <c r="AC39" i="5"/>
  <c r="AB39" i="5"/>
  <c r="AA39" i="5"/>
  <c r="Z39" i="5"/>
  <c r="Y39" i="5"/>
  <c r="X39" i="5"/>
  <c r="W39" i="5"/>
  <c r="U39" i="5"/>
  <c r="T39" i="5"/>
  <c r="S39" i="5"/>
  <c r="R39" i="5"/>
  <c r="Q39" i="5"/>
  <c r="P39" i="5"/>
  <c r="O39" i="5"/>
  <c r="N39" i="5"/>
  <c r="M39" i="5"/>
  <c r="L39" i="5"/>
  <c r="K39" i="5"/>
  <c r="G39" i="5"/>
  <c r="D39" i="5"/>
  <c r="L37" i="5"/>
  <c r="K37" i="5"/>
  <c r="G37" i="5"/>
  <c r="D37" i="5"/>
  <c r="C37" i="5"/>
  <c r="B37" i="5"/>
  <c r="AK37" i="5"/>
  <c r="BA37" i="5"/>
  <c r="F37" i="5" s="1"/>
  <c r="AZ37" i="5"/>
  <c r="E37" i="5" s="1"/>
  <c r="AY37" i="5"/>
  <c r="AX37" i="5"/>
  <c r="AW37" i="5"/>
  <c r="AV37" i="5"/>
  <c r="AU37" i="5"/>
  <c r="AT37" i="5"/>
  <c r="AS37" i="5"/>
  <c r="AR37" i="5"/>
  <c r="AQ37" i="5"/>
  <c r="AP37" i="5"/>
  <c r="AO37" i="5"/>
  <c r="AN37" i="5"/>
  <c r="AM37" i="5"/>
  <c r="AL37" i="5"/>
  <c r="T37" i="5"/>
  <c r="AJ37" i="5"/>
  <c r="AI37" i="5"/>
  <c r="AH37" i="5"/>
  <c r="AG37" i="5"/>
  <c r="AF37" i="5"/>
  <c r="AE37" i="5"/>
  <c r="AD37" i="5"/>
  <c r="AC37" i="5"/>
  <c r="AB37" i="5"/>
  <c r="AA37" i="5"/>
  <c r="Z37" i="5"/>
  <c r="Y37" i="5"/>
  <c r="X37" i="5"/>
  <c r="W37" i="5"/>
  <c r="V37" i="5"/>
  <c r="U37" i="5"/>
  <c r="S37" i="5"/>
  <c r="R37" i="5"/>
  <c r="Q37" i="5"/>
  <c r="P37" i="5"/>
  <c r="O37" i="5"/>
  <c r="N37" i="5"/>
  <c r="M37" i="5"/>
  <c r="K36" i="5"/>
  <c r="G36" i="5"/>
  <c r="L36" i="5"/>
  <c r="D36" i="5"/>
  <c r="C36" i="5"/>
  <c r="B36" i="5"/>
  <c r="AV36" i="5"/>
  <c r="BA36" i="5"/>
  <c r="F36" i="5" s="1"/>
  <c r="AZ36" i="5"/>
  <c r="E36" i="5" s="1"/>
  <c r="AY36" i="5"/>
  <c r="AX36" i="5"/>
  <c r="AW36" i="5"/>
  <c r="M36" i="5"/>
  <c r="AU36" i="5"/>
  <c r="AT36" i="5"/>
  <c r="AS36" i="5"/>
  <c r="AR36" i="5"/>
  <c r="AQ36" i="5"/>
  <c r="AP36" i="5"/>
  <c r="AO36" i="5"/>
  <c r="AN36" i="5"/>
  <c r="AM36" i="5"/>
  <c r="AL36" i="5"/>
  <c r="AK36" i="5"/>
  <c r="AJ36" i="5"/>
  <c r="AI36" i="5"/>
  <c r="AH36" i="5"/>
  <c r="AG36" i="5"/>
  <c r="AF36" i="5"/>
  <c r="AE36" i="5"/>
  <c r="AD36" i="5"/>
  <c r="AC36" i="5"/>
  <c r="AB36" i="5"/>
  <c r="AA36" i="5"/>
  <c r="Z36" i="5"/>
  <c r="Y36" i="5"/>
  <c r="X36" i="5"/>
  <c r="W36" i="5"/>
  <c r="V36" i="5"/>
  <c r="U36" i="5"/>
  <c r="T36" i="5"/>
  <c r="S36" i="5"/>
  <c r="R36" i="5"/>
  <c r="Q36" i="5"/>
  <c r="P36" i="5"/>
  <c r="O36" i="5"/>
  <c r="N36" i="5"/>
  <c r="P34" i="5"/>
  <c r="O34" i="5"/>
  <c r="N34" i="5"/>
  <c r="M34" i="5"/>
  <c r="L34" i="5"/>
  <c r="K34" i="5"/>
  <c r="G34" i="5"/>
  <c r="D34" i="5"/>
  <c r="C34" i="5"/>
  <c r="B34" i="5"/>
  <c r="BA34" i="5"/>
  <c r="F34" i="5" s="1"/>
  <c r="AZ34" i="5"/>
  <c r="E34" i="5" s="1"/>
  <c r="AY34" i="5"/>
  <c r="AX34" i="5"/>
  <c r="AW34" i="5"/>
  <c r="AV34" i="5"/>
  <c r="AU34" i="5"/>
  <c r="AT34" i="5"/>
  <c r="AS34" i="5"/>
  <c r="AR34" i="5"/>
  <c r="AQ34" i="5"/>
  <c r="AP34" i="5"/>
  <c r="AO34" i="5"/>
  <c r="AN34" i="5"/>
  <c r="AM34" i="5"/>
  <c r="AL34" i="5"/>
  <c r="AK34" i="5"/>
  <c r="AJ34" i="5"/>
  <c r="AI34" i="5"/>
  <c r="AH34" i="5"/>
  <c r="AG34" i="5"/>
  <c r="AF34" i="5"/>
  <c r="AE34" i="5"/>
  <c r="AD34" i="5"/>
  <c r="AC34" i="5"/>
  <c r="AB34" i="5"/>
  <c r="AA34" i="5"/>
  <c r="Z34" i="5"/>
  <c r="Y34" i="5"/>
  <c r="X34" i="5"/>
  <c r="W34" i="5"/>
  <c r="V34" i="5"/>
  <c r="U34" i="5"/>
  <c r="T34" i="5"/>
  <c r="S34" i="5"/>
  <c r="R34" i="5"/>
  <c r="Q34" i="5"/>
  <c r="AB33" i="5"/>
  <c r="P33" i="5"/>
  <c r="O33" i="5"/>
  <c r="N33" i="5"/>
  <c r="M33" i="5"/>
  <c r="L33" i="5"/>
  <c r="K33" i="5"/>
  <c r="G33" i="5"/>
  <c r="D33" i="5"/>
  <c r="C33" i="5"/>
  <c r="BA33" i="5"/>
  <c r="F33" i="5" s="1"/>
  <c r="AZ33" i="5"/>
  <c r="E33" i="5" s="1"/>
  <c r="AY33" i="5"/>
  <c r="AX33" i="5"/>
  <c r="AW33" i="5"/>
  <c r="AV33" i="5"/>
  <c r="AU33" i="5"/>
  <c r="AT33" i="5"/>
  <c r="AS33" i="5"/>
  <c r="AR33" i="5"/>
  <c r="AQ33" i="5"/>
  <c r="AP33" i="5"/>
  <c r="AO33" i="5"/>
  <c r="AN33" i="5"/>
  <c r="AM33" i="5"/>
  <c r="AL33" i="5"/>
  <c r="AK33" i="5"/>
  <c r="AJ33" i="5"/>
  <c r="AI33" i="5"/>
  <c r="AH33" i="5"/>
  <c r="AG33" i="5"/>
  <c r="AF33" i="5"/>
  <c r="AE33" i="5"/>
  <c r="AD33" i="5"/>
  <c r="AC33" i="5"/>
  <c r="B33" i="5"/>
  <c r="AA33" i="5"/>
  <c r="Z33" i="5"/>
  <c r="Y33" i="5"/>
  <c r="X33" i="5"/>
  <c r="W33" i="5"/>
  <c r="V33" i="5"/>
  <c r="U33" i="5"/>
  <c r="T33" i="5"/>
  <c r="S33" i="5"/>
  <c r="R33" i="5"/>
  <c r="Q33" i="5"/>
  <c r="Q31" i="5"/>
  <c r="P31" i="5"/>
  <c r="O31" i="5"/>
  <c r="N31" i="5"/>
  <c r="M31" i="5"/>
  <c r="L31" i="5"/>
  <c r="K31" i="5"/>
  <c r="G31" i="5"/>
  <c r="D31" i="5"/>
  <c r="AP31" i="5"/>
  <c r="C31" i="5"/>
  <c r="BA31" i="5"/>
  <c r="F31" i="5" s="1"/>
  <c r="AZ31" i="5"/>
  <c r="E31" i="5" s="1"/>
  <c r="AY31" i="5"/>
  <c r="AX31" i="5"/>
  <c r="AW31" i="5"/>
  <c r="AV31" i="5"/>
  <c r="AU31" i="5"/>
  <c r="AT31" i="5"/>
  <c r="AS31" i="5"/>
  <c r="AR31" i="5"/>
  <c r="AQ31" i="5"/>
  <c r="B31" i="5"/>
  <c r="AO31" i="5"/>
  <c r="AN31" i="5"/>
  <c r="AM31" i="5"/>
  <c r="AL31" i="5"/>
  <c r="AK31" i="5"/>
  <c r="AJ31" i="5"/>
  <c r="AI31" i="5"/>
  <c r="AH31" i="5"/>
  <c r="AG31" i="5"/>
  <c r="AF31" i="5"/>
  <c r="AE31" i="5"/>
  <c r="AD31" i="5"/>
  <c r="AC31" i="5"/>
  <c r="AB31" i="5"/>
  <c r="AA31" i="5"/>
  <c r="Z31" i="5"/>
  <c r="Y31" i="5"/>
  <c r="X31" i="5"/>
  <c r="W31" i="5"/>
  <c r="V31" i="5"/>
  <c r="U31" i="5"/>
  <c r="T31" i="5"/>
  <c r="S31" i="5"/>
  <c r="R31" i="5"/>
  <c r="Q30" i="5"/>
  <c r="P30" i="5"/>
  <c r="O30" i="5"/>
  <c r="N30" i="5"/>
  <c r="M30" i="5"/>
  <c r="L30" i="5"/>
  <c r="K30" i="5"/>
  <c r="G30" i="5"/>
  <c r="D30" i="5"/>
  <c r="C30" i="5"/>
  <c r="B30" i="5"/>
  <c r="BA30" i="5"/>
  <c r="F30" i="5" s="1"/>
  <c r="AZ30" i="5"/>
  <c r="E30" i="5" s="1"/>
  <c r="AY30" i="5"/>
  <c r="AX30" i="5"/>
  <c r="AW30" i="5"/>
  <c r="AV30" i="5"/>
  <c r="AU30" i="5"/>
  <c r="AT30" i="5"/>
  <c r="AS30" i="5"/>
  <c r="AR30" i="5"/>
  <c r="AQ30" i="5"/>
  <c r="AP30" i="5"/>
  <c r="AO30" i="5"/>
  <c r="AN30" i="5"/>
  <c r="AM30" i="5"/>
  <c r="AL30" i="5"/>
  <c r="AK30" i="5"/>
  <c r="AJ30" i="5"/>
  <c r="AI30" i="5"/>
  <c r="AH30" i="5"/>
  <c r="AG30" i="5"/>
  <c r="AF30" i="5"/>
  <c r="AE30" i="5"/>
  <c r="AD30" i="5"/>
  <c r="AC30" i="5"/>
  <c r="AB30" i="5"/>
  <c r="AA30" i="5"/>
  <c r="Z30" i="5"/>
  <c r="Y30" i="5"/>
  <c r="X30" i="5"/>
  <c r="W30" i="5"/>
  <c r="V30" i="5"/>
  <c r="U30" i="5"/>
  <c r="T30" i="5"/>
  <c r="S30" i="5"/>
  <c r="R30" i="5"/>
  <c r="AK28" i="5"/>
  <c r="P28" i="5"/>
  <c r="O28" i="5"/>
  <c r="N28" i="5"/>
  <c r="M28" i="5"/>
  <c r="L28" i="5"/>
  <c r="K28" i="5"/>
  <c r="G28" i="5"/>
  <c r="D28" i="5"/>
  <c r="C28" i="5"/>
  <c r="B28" i="5"/>
  <c r="AU28" i="5"/>
  <c r="W28" i="5"/>
  <c r="V28" i="5"/>
  <c r="U28" i="5"/>
  <c r="T28" i="5"/>
  <c r="S28" i="5"/>
  <c r="BA28" i="5"/>
  <c r="F28" i="5" s="1"/>
  <c r="AZ28" i="5"/>
  <c r="E28" i="5" s="1"/>
  <c r="AY28" i="5"/>
  <c r="AX28" i="5"/>
  <c r="AW28" i="5"/>
  <c r="AV28" i="5"/>
  <c r="R28" i="5"/>
  <c r="AT28" i="5"/>
  <c r="AS28" i="5"/>
  <c r="AR28" i="5"/>
  <c r="AQ28" i="5"/>
  <c r="AP28" i="5"/>
  <c r="AO28" i="5"/>
  <c r="AN28" i="5"/>
  <c r="AM28" i="5"/>
  <c r="AL28" i="5"/>
  <c r="Q28" i="5"/>
  <c r="AJ28" i="5"/>
  <c r="AI28" i="5"/>
  <c r="AH28" i="5"/>
  <c r="AG28" i="5"/>
  <c r="AF28" i="5"/>
  <c r="AE28" i="5"/>
  <c r="AD28" i="5"/>
  <c r="AC28" i="5"/>
  <c r="AB28" i="5"/>
  <c r="AA28" i="5"/>
  <c r="Z28" i="5"/>
  <c r="Y28" i="5"/>
  <c r="X28" i="5"/>
  <c r="AZ27" i="5"/>
  <c r="E27" i="5" s="1"/>
  <c r="AY27" i="5"/>
  <c r="AX27" i="5"/>
  <c r="AW27" i="5"/>
  <c r="AU27" i="5"/>
  <c r="BA27" i="5"/>
  <c r="F27" i="5" s="1"/>
  <c r="AV27" i="5"/>
  <c r="AT27" i="5"/>
  <c r="AS27" i="5"/>
  <c r="AR27" i="5"/>
  <c r="AQ27" i="5"/>
  <c r="AP27" i="5"/>
  <c r="AO27" i="5"/>
  <c r="AN27" i="5"/>
  <c r="AM27" i="5"/>
  <c r="AL27" i="5"/>
  <c r="AK27" i="5"/>
  <c r="AJ27" i="5"/>
  <c r="AI27" i="5"/>
  <c r="AH27" i="5"/>
  <c r="AG27" i="5"/>
  <c r="AF27" i="5"/>
  <c r="AE27" i="5"/>
  <c r="AD27" i="5"/>
  <c r="AC27" i="5"/>
  <c r="AB27" i="5"/>
  <c r="AA27" i="5"/>
  <c r="Z27" i="5"/>
  <c r="Y27" i="5"/>
  <c r="X27" i="5"/>
  <c r="W27" i="5"/>
  <c r="V27" i="5"/>
  <c r="U27" i="5"/>
  <c r="T27" i="5"/>
  <c r="S27" i="5"/>
  <c r="R27" i="5"/>
  <c r="Q27" i="5"/>
  <c r="P27" i="5"/>
  <c r="O27" i="5"/>
  <c r="N27" i="5"/>
  <c r="M27" i="5"/>
  <c r="L27" i="5"/>
  <c r="K27" i="5"/>
  <c r="G27" i="5"/>
  <c r="D27" i="5"/>
  <c r="C27" i="5"/>
  <c r="B27" i="5"/>
  <c r="T25" i="5"/>
  <c r="S25" i="5"/>
  <c r="AC25" i="5"/>
  <c r="R25" i="5"/>
  <c r="Q25" i="5"/>
  <c r="P25" i="5"/>
  <c r="O25" i="5"/>
  <c r="N25" i="5"/>
  <c r="M25" i="5"/>
  <c r="AB25" i="5"/>
  <c r="AA25" i="5"/>
  <c r="Z25" i="5"/>
  <c r="Y25" i="5"/>
  <c r="X25" i="5"/>
  <c r="W25" i="5"/>
  <c r="V25" i="5"/>
  <c r="U25" i="5"/>
  <c r="L25" i="5"/>
  <c r="K25" i="5"/>
  <c r="G25" i="5"/>
  <c r="D25" i="5"/>
  <c r="C25" i="5"/>
  <c r="B25" i="5"/>
  <c r="BA25" i="5"/>
  <c r="F25" i="5" s="1"/>
  <c r="AZ25" i="5"/>
  <c r="E25" i="5" s="1"/>
  <c r="AY25" i="5"/>
  <c r="AX25" i="5"/>
  <c r="AW25" i="5"/>
  <c r="AV25" i="5"/>
  <c r="AU25" i="5"/>
  <c r="AT25" i="5"/>
  <c r="AS25" i="5"/>
  <c r="AR25" i="5"/>
  <c r="AQ25" i="5"/>
  <c r="AP25" i="5"/>
  <c r="AO25" i="5"/>
  <c r="AN25" i="5"/>
  <c r="AM25" i="5"/>
  <c r="AL25" i="5"/>
  <c r="AK25" i="5"/>
  <c r="AJ25" i="5"/>
  <c r="AI25" i="5"/>
  <c r="AH25" i="5"/>
  <c r="AG25" i="5"/>
  <c r="AF25" i="5"/>
  <c r="AE25" i="5"/>
  <c r="AD25" i="5"/>
  <c r="AC24" i="5"/>
  <c r="AB24" i="5"/>
  <c r="AA24" i="5"/>
  <c r="Z24" i="5"/>
  <c r="Y24" i="5"/>
  <c r="X24" i="5"/>
  <c r="W24" i="5"/>
  <c r="V24" i="5"/>
  <c r="U24" i="5"/>
  <c r="T24" i="5"/>
  <c r="S24" i="5"/>
  <c r="R24" i="5"/>
  <c r="Q24" i="5"/>
  <c r="P24" i="5"/>
  <c r="O24" i="5"/>
  <c r="N24" i="5"/>
  <c r="M24" i="5"/>
  <c r="L24" i="5"/>
  <c r="K24" i="5"/>
  <c r="G24" i="5"/>
  <c r="D24" i="5"/>
  <c r="C24" i="5"/>
  <c r="B24" i="5"/>
  <c r="BA24" i="5"/>
  <c r="F24" i="5" s="1"/>
  <c r="AZ24" i="5"/>
  <c r="E24" i="5" s="1"/>
  <c r="AY24" i="5"/>
  <c r="AX24" i="5"/>
  <c r="AW24" i="5"/>
  <c r="AV24" i="5"/>
  <c r="AU24" i="5"/>
  <c r="AT24" i="5"/>
  <c r="AS24" i="5"/>
  <c r="AR24" i="5"/>
  <c r="AQ24" i="5"/>
  <c r="AP24" i="5"/>
  <c r="AO24" i="5"/>
  <c r="AN24" i="5"/>
  <c r="AM24" i="5"/>
  <c r="AL24" i="5"/>
  <c r="AK24" i="5"/>
  <c r="AJ24" i="5"/>
  <c r="AI24" i="5"/>
  <c r="AH24" i="5"/>
  <c r="AG24" i="5"/>
  <c r="AF24" i="5"/>
  <c r="AE24" i="5"/>
  <c r="AD24" i="5"/>
  <c r="BB23" i="5"/>
  <c r="H23" i="5" s="1"/>
  <c r="I23" i="5"/>
  <c r="AO22" i="5"/>
  <c r="AB22" i="5"/>
  <c r="AA22" i="5"/>
  <c r="Z22" i="5"/>
  <c r="Y22" i="5"/>
  <c r="X22" i="5"/>
  <c r="W22" i="5"/>
  <c r="V22" i="5"/>
  <c r="U22" i="5"/>
  <c r="T22" i="5"/>
  <c r="S22" i="5"/>
  <c r="BA22" i="5"/>
  <c r="F22" i="5" s="1"/>
  <c r="R22" i="5"/>
  <c r="P22" i="5"/>
  <c r="O22" i="5"/>
  <c r="N22" i="5"/>
  <c r="M22" i="5"/>
  <c r="L22" i="5"/>
  <c r="K22" i="5"/>
  <c r="G22" i="5"/>
  <c r="D22" i="5"/>
  <c r="C22" i="5"/>
  <c r="B22" i="5"/>
  <c r="AZ22" i="5"/>
  <c r="E22" i="5" s="1"/>
  <c r="AY22" i="5"/>
  <c r="AX22" i="5"/>
  <c r="AW22" i="5"/>
  <c r="AV22" i="5"/>
  <c r="AU22" i="5"/>
  <c r="AT22" i="5"/>
  <c r="AS22" i="5"/>
  <c r="AR22" i="5"/>
  <c r="AQ22" i="5"/>
  <c r="AP22" i="5"/>
  <c r="AC22" i="5"/>
  <c r="AN22" i="5"/>
  <c r="AM22" i="5"/>
  <c r="AL22" i="5"/>
  <c r="AK22" i="5"/>
  <c r="AJ22" i="5"/>
  <c r="AI22" i="5"/>
  <c r="AH22" i="5"/>
  <c r="AG22" i="5"/>
  <c r="AF22" i="5"/>
  <c r="AE22" i="5"/>
  <c r="AD22" i="5"/>
  <c r="Q22" i="5"/>
  <c r="AA21" i="5"/>
  <c r="Z21" i="5"/>
  <c r="Y21" i="5"/>
  <c r="X21" i="5"/>
  <c r="W21" i="5"/>
  <c r="V21" i="5"/>
  <c r="U21" i="5"/>
  <c r="T21" i="5"/>
  <c r="S21" i="5"/>
  <c r="R21" i="5"/>
  <c r="P21" i="5"/>
  <c r="O21" i="5"/>
  <c r="N21" i="5"/>
  <c r="M21" i="5"/>
  <c r="L21" i="5"/>
  <c r="K21" i="5"/>
  <c r="G21" i="5"/>
  <c r="D21" i="5"/>
  <c r="C21" i="5"/>
  <c r="B21" i="5"/>
  <c r="Q21" i="5"/>
  <c r="AJ21" i="5"/>
  <c r="BA21" i="5"/>
  <c r="F21" i="5" s="1"/>
  <c r="AZ21" i="5"/>
  <c r="E21" i="5" s="1"/>
  <c r="AY21" i="5"/>
  <c r="AX21" i="5"/>
  <c r="AW21" i="5"/>
  <c r="AV21" i="5"/>
  <c r="AU21" i="5"/>
  <c r="AT21" i="5"/>
  <c r="AS21" i="5"/>
  <c r="AR21" i="5"/>
  <c r="AQ21" i="5"/>
  <c r="AP21" i="5"/>
  <c r="AO21" i="5"/>
  <c r="AN21" i="5"/>
  <c r="AM21" i="5"/>
  <c r="AL21" i="5"/>
  <c r="AK21" i="5"/>
  <c r="AI21" i="5"/>
  <c r="AH21" i="5"/>
  <c r="AG21" i="5"/>
  <c r="AF21" i="5"/>
  <c r="AE21" i="5"/>
  <c r="AD21" i="5"/>
  <c r="AC21" i="5"/>
  <c r="AB21" i="5"/>
  <c r="AF19" i="5"/>
  <c r="AE19" i="5"/>
  <c r="AD19" i="5"/>
  <c r="AC19" i="5"/>
  <c r="AB19" i="5"/>
  <c r="AA19" i="5"/>
  <c r="Z19" i="5"/>
  <c r="Y19" i="5"/>
  <c r="X19" i="5"/>
  <c r="W19" i="5"/>
  <c r="V19" i="5"/>
  <c r="U19" i="5"/>
  <c r="T19" i="5"/>
  <c r="S19" i="5"/>
  <c r="R19" i="5"/>
  <c r="Q19" i="5"/>
  <c r="P19" i="5"/>
  <c r="O19" i="5"/>
  <c r="N19" i="5"/>
  <c r="M19" i="5"/>
  <c r="L19" i="5"/>
  <c r="K19" i="5"/>
  <c r="G19" i="5"/>
  <c r="D19" i="5"/>
  <c r="C19" i="5"/>
  <c r="B19" i="5"/>
  <c r="BA19" i="5"/>
  <c r="F19" i="5" s="1"/>
  <c r="AZ19" i="5"/>
  <c r="E19" i="5" s="1"/>
  <c r="AY19" i="5"/>
  <c r="AX19" i="5"/>
  <c r="AW19" i="5"/>
  <c r="AV19" i="5"/>
  <c r="AU19" i="5"/>
  <c r="AT19" i="5"/>
  <c r="AS19" i="5"/>
  <c r="AR19" i="5"/>
  <c r="AQ19" i="5"/>
  <c r="AP19" i="5"/>
  <c r="AO19" i="5"/>
  <c r="AN19" i="5"/>
  <c r="AM19" i="5"/>
  <c r="AL19" i="5"/>
  <c r="AK19" i="5"/>
  <c r="AJ19" i="5"/>
  <c r="AI19" i="5"/>
  <c r="AH19" i="5"/>
  <c r="AG19" i="5"/>
  <c r="AQ18" i="5"/>
  <c r="AE18" i="5"/>
  <c r="AD18" i="5"/>
  <c r="AC18" i="5"/>
  <c r="AB18" i="5"/>
  <c r="AA18" i="5"/>
  <c r="Z18" i="5"/>
  <c r="Y18" i="5"/>
  <c r="X18" i="5"/>
  <c r="W18" i="5"/>
  <c r="V18" i="5"/>
  <c r="U18" i="5"/>
  <c r="T18" i="5"/>
  <c r="S18" i="5"/>
  <c r="R18" i="5"/>
  <c r="Q18" i="5"/>
  <c r="P18" i="5"/>
  <c r="O18" i="5"/>
  <c r="B18" i="5"/>
  <c r="N18" i="5"/>
  <c r="M18" i="5"/>
  <c r="AU18" i="5"/>
  <c r="AF18" i="5"/>
  <c r="L18" i="5"/>
  <c r="K18" i="5"/>
  <c r="G18" i="5"/>
  <c r="BA18" i="5"/>
  <c r="F18" i="5" s="1"/>
  <c r="AZ18" i="5"/>
  <c r="E18" i="5" s="1"/>
  <c r="AY18" i="5"/>
  <c r="AX18" i="5"/>
  <c r="AW18" i="5"/>
  <c r="AV18" i="5"/>
  <c r="D18" i="5"/>
  <c r="AT18" i="5"/>
  <c r="AS18" i="5"/>
  <c r="AR18" i="5"/>
  <c r="C18" i="5"/>
  <c r="AP18" i="5"/>
  <c r="AO18" i="5"/>
  <c r="AN18" i="5"/>
  <c r="AM18" i="5"/>
  <c r="AL18" i="5"/>
  <c r="AK18" i="5"/>
  <c r="AJ18" i="5"/>
  <c r="AI18" i="5"/>
  <c r="AH18" i="5"/>
  <c r="AG18" i="5"/>
  <c r="I17" i="5"/>
  <c r="BB17" i="5"/>
  <c r="H17" i="5" s="1"/>
  <c r="BA16" i="5"/>
  <c r="F16" i="5" s="1"/>
  <c r="AZ16" i="5"/>
  <c r="E16" i="5" s="1"/>
  <c r="AY16" i="5"/>
  <c r="AX16" i="5"/>
  <c r="AW16" i="5"/>
  <c r="AV16" i="5"/>
  <c r="AU16" i="5"/>
  <c r="AT16" i="5"/>
  <c r="AS16" i="5"/>
  <c r="AR16" i="5"/>
  <c r="AQ16" i="5"/>
  <c r="AP16" i="5"/>
  <c r="AO16" i="5"/>
  <c r="AN16" i="5"/>
  <c r="AM16" i="5"/>
  <c r="AL16" i="5"/>
  <c r="AK16" i="5"/>
  <c r="AJ16" i="5"/>
  <c r="AI16" i="5"/>
  <c r="AH16" i="5"/>
  <c r="AG16" i="5"/>
  <c r="AF16" i="5"/>
  <c r="AE16" i="5"/>
  <c r="AD16" i="5"/>
  <c r="AC16" i="5"/>
  <c r="AB16" i="5"/>
  <c r="AA16" i="5"/>
  <c r="Z16" i="5"/>
  <c r="Y16" i="5"/>
  <c r="X16" i="5"/>
  <c r="W16" i="5"/>
  <c r="V16" i="5"/>
  <c r="U16" i="5"/>
  <c r="T16" i="5"/>
  <c r="S16" i="5"/>
  <c r="R16" i="5"/>
  <c r="Q16" i="5"/>
  <c r="P16" i="5"/>
  <c r="O16" i="5"/>
  <c r="N16" i="5"/>
  <c r="M16" i="5"/>
  <c r="L16" i="5"/>
  <c r="K16" i="5"/>
  <c r="G16" i="5"/>
  <c r="D16" i="5"/>
  <c r="C16" i="5"/>
  <c r="B16" i="5"/>
  <c r="M15" i="5"/>
  <c r="AE15" i="5"/>
  <c r="AD15" i="5"/>
  <c r="AC15" i="5"/>
  <c r="AB15" i="5"/>
  <c r="AA15" i="5"/>
  <c r="Z15" i="5"/>
  <c r="Y15" i="5"/>
  <c r="X15" i="5"/>
  <c r="W15" i="5"/>
  <c r="V15" i="5"/>
  <c r="U15" i="5"/>
  <c r="T15" i="5"/>
  <c r="S15" i="5"/>
  <c r="R15" i="5"/>
  <c r="Q15" i="5"/>
  <c r="P15" i="5"/>
  <c r="O15" i="5"/>
  <c r="N15" i="5"/>
  <c r="L15" i="5"/>
  <c r="K15" i="5"/>
  <c r="G15" i="5"/>
  <c r="D15" i="5"/>
  <c r="C15" i="5"/>
  <c r="B15" i="5"/>
  <c r="BA15" i="5"/>
  <c r="F15" i="5" s="1"/>
  <c r="AZ15" i="5"/>
  <c r="E15" i="5" s="1"/>
  <c r="AY15" i="5"/>
  <c r="AX15" i="5"/>
  <c r="AW15" i="5"/>
  <c r="AV15" i="5"/>
  <c r="AU15" i="5"/>
  <c r="AT15" i="5"/>
  <c r="AS15" i="5"/>
  <c r="AR15" i="5"/>
  <c r="AQ15" i="5"/>
  <c r="AP15" i="5"/>
  <c r="AO15" i="5"/>
  <c r="AN15" i="5"/>
  <c r="AM15" i="5"/>
  <c r="AL15" i="5"/>
  <c r="AK15" i="5"/>
  <c r="AJ15" i="5"/>
  <c r="AI15" i="5"/>
  <c r="AH15" i="5"/>
  <c r="AG15" i="5"/>
  <c r="AF15" i="5"/>
  <c r="AK13" i="5"/>
  <c r="AJ13" i="5"/>
  <c r="AI13" i="5"/>
  <c r="AH13" i="5"/>
  <c r="AG13" i="5"/>
  <c r="AF13" i="5"/>
  <c r="AE13" i="5"/>
  <c r="AD13" i="5"/>
  <c r="AC13" i="5"/>
  <c r="AB13" i="5"/>
  <c r="AA13" i="5"/>
  <c r="Z13" i="5"/>
  <c r="Y13" i="5"/>
  <c r="X13" i="5"/>
  <c r="W13" i="5"/>
  <c r="V13" i="5"/>
  <c r="U13" i="5"/>
  <c r="T13" i="5"/>
  <c r="S13" i="5"/>
  <c r="R13" i="5"/>
  <c r="Q13" i="5"/>
  <c r="P13" i="5"/>
  <c r="O13" i="5"/>
  <c r="N13" i="5"/>
  <c r="M13" i="5"/>
  <c r="L13" i="5"/>
  <c r="K13" i="5"/>
  <c r="G13" i="5"/>
  <c r="D13" i="5"/>
  <c r="C13" i="5"/>
  <c r="B13" i="5"/>
  <c r="BA13" i="5"/>
  <c r="F13" i="5" s="1"/>
  <c r="AZ13" i="5"/>
  <c r="E13" i="5" s="1"/>
  <c r="AY13" i="5"/>
  <c r="AX13" i="5"/>
  <c r="AW13" i="5"/>
  <c r="AV13" i="5"/>
  <c r="AU13" i="5"/>
  <c r="AT13" i="5"/>
  <c r="AS13" i="5"/>
  <c r="AR13" i="5"/>
  <c r="AQ13" i="5"/>
  <c r="AP13" i="5"/>
  <c r="AO13" i="5"/>
  <c r="AN13" i="5"/>
  <c r="AM13" i="5"/>
  <c r="AL13" i="5"/>
  <c r="AL12" i="5"/>
  <c r="AK12" i="5"/>
  <c r="AJ12" i="5"/>
  <c r="AI12" i="5"/>
  <c r="AH12" i="5"/>
  <c r="AG12" i="5"/>
  <c r="AF12" i="5"/>
  <c r="AE12" i="5"/>
  <c r="AD12" i="5"/>
  <c r="AC12" i="5"/>
  <c r="AB12" i="5"/>
  <c r="AA12" i="5"/>
  <c r="Z12" i="5"/>
  <c r="Y12" i="5"/>
  <c r="X12" i="5"/>
  <c r="W12" i="5"/>
  <c r="AZ12" i="5"/>
  <c r="E12" i="5" s="1"/>
  <c r="V12" i="5"/>
  <c r="U12" i="5"/>
  <c r="T12" i="5"/>
  <c r="S12" i="5"/>
  <c r="R12" i="5"/>
  <c r="Q12" i="5"/>
  <c r="P12" i="5"/>
  <c r="O12" i="5"/>
  <c r="N12" i="5"/>
  <c r="M12" i="5"/>
  <c r="L12" i="5"/>
  <c r="K12" i="5"/>
  <c r="G12" i="5"/>
  <c r="D12" i="5"/>
  <c r="BA12" i="5"/>
  <c r="F12" i="5" s="1"/>
  <c r="C12" i="5"/>
  <c r="AY12" i="5"/>
  <c r="AX12" i="5"/>
  <c r="AW12" i="5"/>
  <c r="AV12" i="5"/>
  <c r="AU12" i="5"/>
  <c r="AT12" i="5"/>
  <c r="AS12" i="5"/>
  <c r="AR12" i="5"/>
  <c r="AQ12" i="5"/>
  <c r="AP12" i="5"/>
  <c r="AO12" i="5"/>
  <c r="AN12" i="5"/>
  <c r="AM12" i="5"/>
  <c r="B12" i="5"/>
  <c r="BB11" i="5"/>
  <c r="H11" i="5" s="1"/>
  <c r="I11" i="5"/>
  <c r="AQ11" i="5"/>
  <c r="AN11" i="5"/>
  <c r="AZ11" i="5"/>
  <c r="E11" i="5" s="1"/>
  <c r="AY11" i="5"/>
  <c r="AX11" i="5"/>
  <c r="AW11" i="5"/>
  <c r="AV11" i="5"/>
  <c r="AP11" i="5"/>
  <c r="AU11" i="5"/>
  <c r="AT11" i="5"/>
  <c r="AS11" i="5"/>
  <c r="AR11" i="5"/>
  <c r="AO11" i="5"/>
  <c r="AM11" i="5"/>
  <c r="AL11" i="5"/>
  <c r="AK11" i="5"/>
  <c r="AJ11" i="5"/>
  <c r="AI11" i="5"/>
  <c r="AH11" i="5"/>
  <c r="AG11" i="5"/>
  <c r="AF11" i="5"/>
  <c r="AE11" i="5"/>
  <c r="AD11" i="5"/>
  <c r="AC11" i="5"/>
  <c r="AB11" i="5"/>
  <c r="AA11" i="5"/>
  <c r="Z11" i="5"/>
  <c r="Y11" i="5"/>
  <c r="X11" i="5"/>
  <c r="W11" i="5"/>
  <c r="V11" i="5"/>
  <c r="U11" i="5"/>
  <c r="T11" i="5"/>
  <c r="S11" i="5"/>
  <c r="R11" i="5"/>
  <c r="Q11" i="5"/>
  <c r="G10" i="5"/>
  <c r="D10" i="5"/>
  <c r="C10" i="5"/>
  <c r="U10" i="5"/>
  <c r="Z10" i="5"/>
  <c r="AJ10" i="5"/>
  <c r="B10" i="5"/>
  <c r="AI10" i="5"/>
  <c r="AH10" i="5"/>
  <c r="AG10" i="5"/>
  <c r="AF10" i="5"/>
  <c r="AE10" i="5"/>
  <c r="AD10" i="5"/>
  <c r="AC10" i="5"/>
  <c r="AB10" i="5"/>
  <c r="AA10" i="5"/>
  <c r="Y10" i="5"/>
  <c r="X10" i="5"/>
  <c r="W10" i="5"/>
  <c r="V10" i="5"/>
  <c r="T10" i="5"/>
  <c r="S10" i="5"/>
  <c r="R10" i="5"/>
  <c r="Q10" i="5"/>
  <c r="P10" i="5"/>
  <c r="O10" i="5"/>
  <c r="N10" i="5"/>
  <c r="M10" i="5"/>
  <c r="L10" i="5"/>
  <c r="K10" i="5"/>
  <c r="AZ10" i="5"/>
  <c r="E10" i="5" s="1"/>
  <c r="AY10" i="5"/>
  <c r="AX10" i="5"/>
  <c r="AW10" i="5"/>
  <c r="AV10" i="5"/>
  <c r="AU10" i="5"/>
  <c r="AT10" i="5"/>
  <c r="AS10" i="5"/>
  <c r="AR10" i="5"/>
  <c r="AQ10" i="5"/>
  <c r="AP10" i="5"/>
  <c r="AO10" i="5"/>
  <c r="AN10" i="5"/>
  <c r="AM10" i="5"/>
  <c r="AL10" i="5"/>
  <c r="AK10" i="5"/>
  <c r="AJ9" i="5"/>
  <c r="AI9" i="5"/>
  <c r="AH9" i="5"/>
  <c r="AG9" i="5"/>
  <c r="AF9" i="5"/>
  <c r="AE9" i="5"/>
  <c r="AD9" i="5"/>
  <c r="AC9" i="5"/>
  <c r="AB9" i="5"/>
  <c r="AA9" i="5"/>
  <c r="Z9" i="5"/>
  <c r="Y9" i="5"/>
  <c r="X9" i="5"/>
  <c r="W9" i="5"/>
  <c r="V9" i="5"/>
  <c r="U9" i="5"/>
  <c r="T9" i="5"/>
  <c r="S9" i="5"/>
  <c r="R9" i="5"/>
  <c r="Q9" i="5"/>
  <c r="P9" i="5"/>
  <c r="O9" i="5"/>
  <c r="N9" i="5"/>
  <c r="M9" i="5"/>
  <c r="L9" i="5"/>
  <c r="K9" i="5"/>
  <c r="G9" i="5"/>
  <c r="D9" i="5"/>
  <c r="C9" i="5"/>
  <c r="B9" i="5"/>
  <c r="AZ9" i="5"/>
  <c r="E9" i="5" s="1"/>
  <c r="AY9" i="5"/>
  <c r="AX9" i="5"/>
  <c r="AW9" i="5"/>
  <c r="AV9" i="5"/>
  <c r="AU9" i="5"/>
  <c r="AT9" i="5"/>
  <c r="AS9" i="5"/>
  <c r="AR9" i="5"/>
  <c r="AQ9" i="5"/>
  <c r="AP9" i="5"/>
  <c r="AO9" i="5"/>
  <c r="AN9" i="5"/>
  <c r="AM9" i="5"/>
  <c r="AL9" i="5"/>
  <c r="AK9" i="5"/>
  <c r="I8" i="5"/>
  <c r="BB8" i="5"/>
  <c r="H8" i="5" s="1"/>
  <c r="AQ7" i="5"/>
  <c r="AP7" i="5"/>
  <c r="AO7" i="5"/>
  <c r="AN7" i="5"/>
  <c r="AM7" i="5"/>
  <c r="AL7" i="5"/>
  <c r="AK7" i="5"/>
  <c r="AJ7" i="5"/>
  <c r="AI7" i="5"/>
  <c r="AH7" i="5"/>
  <c r="AG7" i="5"/>
  <c r="AU7" i="5"/>
  <c r="AE7" i="5"/>
  <c r="AD7" i="5"/>
  <c r="AC7" i="5"/>
  <c r="AB7" i="5"/>
  <c r="AA7" i="5"/>
  <c r="Z7" i="5"/>
  <c r="Y7" i="5"/>
  <c r="X7" i="5"/>
  <c r="W7" i="5"/>
  <c r="V7" i="5"/>
  <c r="U7" i="5"/>
  <c r="T7" i="5"/>
  <c r="S7" i="5"/>
  <c r="R7" i="5"/>
  <c r="Q7" i="5"/>
  <c r="P7" i="5"/>
  <c r="O7" i="5"/>
  <c r="N7" i="5"/>
  <c r="M7" i="5"/>
  <c r="L7" i="5"/>
  <c r="K7" i="5"/>
  <c r="G7" i="5"/>
  <c r="AR7" i="5"/>
  <c r="D7" i="5"/>
  <c r="C7" i="5"/>
  <c r="AZ7" i="5"/>
  <c r="E7" i="5" s="1"/>
  <c r="AY7" i="5"/>
  <c r="AX7" i="5"/>
  <c r="AW7" i="5"/>
  <c r="AV7" i="5"/>
  <c r="B7" i="5"/>
  <c r="AT7" i="5"/>
  <c r="AS7" i="5"/>
  <c r="AF7" i="5"/>
  <c r="D6" i="5"/>
  <c r="G6" i="5"/>
  <c r="K6" i="5"/>
  <c r="L6" i="5"/>
  <c r="M6" i="5"/>
  <c r="N6" i="5"/>
  <c r="O6" i="5"/>
  <c r="P6" i="5"/>
  <c r="Q6" i="5"/>
  <c r="R6" i="5"/>
  <c r="S6" i="5"/>
  <c r="U6" i="5"/>
  <c r="V6" i="5"/>
  <c r="W6" i="5"/>
  <c r="X6" i="5"/>
  <c r="Y6" i="5"/>
  <c r="Z6" i="5"/>
  <c r="AA6" i="5"/>
  <c r="AB6" i="5"/>
  <c r="AC6" i="5"/>
  <c r="AD6" i="5"/>
  <c r="AS6" i="5"/>
  <c r="T6" i="5"/>
  <c r="AE6" i="5"/>
  <c r="AF6" i="5"/>
  <c r="AG6" i="5"/>
  <c r="AH6" i="5"/>
  <c r="AI6" i="5"/>
  <c r="AJ6" i="5"/>
  <c r="AK6" i="5"/>
  <c r="AL6" i="5"/>
  <c r="AM6" i="5"/>
  <c r="AN6" i="5"/>
  <c r="AP6" i="5"/>
  <c r="AQ6" i="5"/>
  <c r="AR6" i="5"/>
  <c r="AO6" i="5"/>
  <c r="AZ6" i="5"/>
  <c r="E6" i="5" s="1"/>
  <c r="AY6" i="5"/>
  <c r="AX6" i="5"/>
  <c r="AW6" i="5"/>
  <c r="AV6" i="5"/>
  <c r="AU6" i="5"/>
  <c r="AT6" i="5"/>
  <c r="C6" i="5"/>
  <c r="B6" i="5"/>
  <c r="X4" i="5"/>
  <c r="AZ4" i="5"/>
  <c r="E4" i="5" s="1"/>
  <c r="AY4" i="5"/>
  <c r="AX4" i="5"/>
  <c r="AW4" i="5"/>
  <c r="AV4" i="5"/>
  <c r="AU4" i="5"/>
  <c r="AT4" i="5"/>
  <c r="AS4" i="5"/>
  <c r="AR4" i="5"/>
  <c r="AQ4" i="5"/>
  <c r="AP4" i="5"/>
  <c r="AO4" i="5"/>
  <c r="AN4" i="5"/>
  <c r="AM4" i="5"/>
  <c r="AL4" i="5"/>
  <c r="AK4" i="5"/>
  <c r="AJ4" i="5"/>
  <c r="AI4" i="5"/>
  <c r="AH4" i="5"/>
  <c r="AG4" i="5"/>
  <c r="AF4" i="5"/>
  <c r="AE4" i="5"/>
  <c r="AD4" i="5"/>
  <c r="AC4" i="5"/>
  <c r="AB4" i="5"/>
  <c r="AA4" i="5"/>
  <c r="Z4" i="5"/>
  <c r="Y4" i="5"/>
  <c r="W4" i="5"/>
  <c r="V4" i="5"/>
  <c r="U4" i="5"/>
  <c r="T4" i="5"/>
  <c r="S4" i="5"/>
  <c r="R4" i="5"/>
  <c r="Q4" i="5"/>
  <c r="P4" i="5"/>
  <c r="O4" i="5"/>
  <c r="N4" i="5"/>
  <c r="M4" i="5"/>
  <c r="L4" i="5"/>
  <c r="K4" i="5"/>
  <c r="G4" i="5"/>
  <c r="B4" i="5"/>
  <c r="E17" i="2"/>
  <c r="D11" i="5" s="1"/>
  <c r="C11" i="5"/>
  <c r="AZ8" i="5"/>
  <c r="E8" i="5" s="1"/>
  <c r="D14" i="2"/>
  <c r="D11" i="2"/>
  <c r="AZ5" i="5"/>
  <c r="E5" i="5" s="1"/>
  <c r="F8" i="2"/>
  <c r="D10" i="2"/>
  <c r="C4" i="5" s="1"/>
  <c r="I41" i="5" l="1"/>
  <c r="BB41" i="5"/>
  <c r="H41" i="5" s="1"/>
  <c r="I38" i="5"/>
  <c r="BB38" i="5"/>
  <c r="H38" i="5" s="1"/>
  <c r="I35" i="5"/>
  <c r="BB35" i="5"/>
  <c r="H35" i="5" s="1"/>
  <c r="I32" i="5"/>
  <c r="BB32" i="5"/>
  <c r="H32" i="5" s="1"/>
  <c r="I26" i="5"/>
  <c r="BB26" i="5"/>
  <c r="H26" i="5" s="1"/>
  <c r="I20" i="5"/>
  <c r="BB20" i="5"/>
  <c r="H20" i="5" s="1"/>
  <c r="I5" i="5"/>
  <c r="BB5" i="5"/>
  <c r="H5" i="5" s="1"/>
  <c r="BA4" i="5"/>
  <c r="F4" i="5" s="1"/>
  <c r="BA7" i="5"/>
  <c r="F7" i="5" s="1"/>
  <c r="BA11" i="5"/>
  <c r="F11" i="5" s="1"/>
  <c r="BA10" i="5"/>
  <c r="F10" i="5" s="1"/>
  <c r="BA9" i="5"/>
  <c r="F9" i="5" s="1"/>
  <c r="BA6" i="5"/>
  <c r="F6" i="5" s="1"/>
  <c r="BB43" i="5"/>
  <c r="H43" i="5" s="1"/>
  <c r="I43" i="5"/>
  <c r="BB42" i="5"/>
  <c r="H42" i="5" s="1"/>
  <c r="I42" i="5"/>
  <c r="BB40" i="5"/>
  <c r="H40" i="5" s="1"/>
  <c r="I40" i="5"/>
  <c r="BB39" i="5"/>
  <c r="H39" i="5" s="1"/>
  <c r="I39" i="5"/>
  <c r="BB37" i="5"/>
  <c r="H37" i="5" s="1"/>
  <c r="I37" i="5"/>
  <c r="BB36" i="5"/>
  <c r="H36" i="5" s="1"/>
  <c r="I36" i="5"/>
  <c r="BB34" i="5"/>
  <c r="H34" i="5" s="1"/>
  <c r="I34" i="5"/>
  <c r="BB33" i="5"/>
  <c r="H33" i="5" s="1"/>
  <c r="I33" i="5"/>
  <c r="BB31" i="5"/>
  <c r="H31" i="5" s="1"/>
  <c r="I31" i="5"/>
  <c r="BB30" i="5"/>
  <c r="H30" i="5" s="1"/>
  <c r="I30" i="5"/>
  <c r="BB28" i="5"/>
  <c r="H28" i="5" s="1"/>
  <c r="I28" i="5"/>
  <c r="BB27" i="5"/>
  <c r="H27" i="5" s="1"/>
  <c r="I27" i="5"/>
  <c r="BB25" i="5"/>
  <c r="H25" i="5" s="1"/>
  <c r="I25" i="5"/>
  <c r="BB24" i="5"/>
  <c r="H24" i="5" s="1"/>
  <c r="I24" i="5"/>
  <c r="BB22" i="5"/>
  <c r="H22" i="5" s="1"/>
  <c r="I22" i="5"/>
  <c r="BB21" i="5"/>
  <c r="H21" i="5" s="1"/>
  <c r="I21" i="5"/>
  <c r="BB19" i="5"/>
  <c r="H19" i="5" s="1"/>
  <c r="I19" i="5"/>
  <c r="BB18" i="5"/>
  <c r="H18" i="5" s="1"/>
  <c r="I18" i="5"/>
  <c r="BB16" i="5"/>
  <c r="H16" i="5" s="1"/>
  <c r="I16" i="5"/>
  <c r="BB15" i="5"/>
  <c r="H15" i="5" s="1"/>
  <c r="I15" i="5"/>
  <c r="BB13" i="5"/>
  <c r="H13" i="5" s="1"/>
  <c r="I13" i="5"/>
  <c r="BB12" i="5"/>
  <c r="H12" i="5" s="1"/>
  <c r="I12" i="5"/>
  <c r="BB10" i="5"/>
  <c r="H10" i="5" s="1"/>
  <c r="I10" i="5"/>
  <c r="BB9" i="5"/>
  <c r="H9" i="5" s="1"/>
  <c r="I9" i="5"/>
  <c r="BB7" i="5"/>
  <c r="H7" i="5" s="1"/>
  <c r="I7" i="5"/>
  <c r="BB6" i="5"/>
  <c r="H6" i="5" s="1"/>
  <c r="I6" i="5"/>
  <c r="BB4" i="5"/>
  <c r="H4" i="5" s="1"/>
  <c r="I4" i="5"/>
  <c r="E14" i="2"/>
  <c r="D8" i="5" s="1"/>
  <c r="C8" i="5"/>
  <c r="E11" i="2"/>
  <c r="D5" i="5" s="1"/>
  <c r="C5" i="5"/>
  <c r="E10" i="2"/>
  <c r="D4" i="5" s="1"/>
  <c r="D8" i="2"/>
</calcChain>
</file>

<file path=xl/sharedStrings.xml><?xml version="1.0" encoding="utf-8"?>
<sst xmlns="http://schemas.openxmlformats.org/spreadsheetml/2006/main" count="475" uniqueCount="338">
  <si>
    <t>Carnet de notes pondéré</t>
  </si>
  <si>
    <t>gradefully.com</t>
  </si>
  <si>
    <t>Un carnet de notes gratuit offert par Gradefully. Des catégories pondérées, des travaux pondérés et une note finale qui se calcule toute seule. Les habiletés d'apprentissage et une consigne IA pour les commentaires sont incluses.</t>
  </si>
  <si>
    <t>Avec le temps, mon système s'est résumé à trois piles. Des chemises pleines de travaux corrigés. Une feuille de calcul remplie de formules pour les moyennes pondérées. Je n'osais plus y toucher. Des papillons adhésifs sur mon bureau. Ce fichier garde le bon côté de la feuille de calcul : les formules sont déjà faites, alors vous n'avez qu'à entrer les notes et les remarques.</t>
  </si>
  <si>
    <t>Fabien Dupont-Mattar, enseignant et fondateur de Gradefully</t>
  </si>
  <si>
    <t>La mise en place, en quatre étapes</t>
  </si>
  <si>
    <t>1. Catégories</t>
  </si>
  <si>
    <t>Dans l'onglet Carnet de notes, entrez le nom de votre cours en A3. Nommez ensuite jusqu'à six catégories de F3 à K3 et donnez à chacune une pondération de F5 à K5. L'exemple (Tests 25 %, Quiz 10 %, Travaux 20 %, Laboratoires et projets 15 %, Évaluation finale 30 %) est là pour être modifié.</t>
  </si>
  <si>
    <t>2. Élèves</t>
  </si>
  <si>
    <t>Entrez vos élèves dans la colonne B, à partir de B10. Les pronoms sont facultatifs : la consigne IA les utilise. Chaque élève a un code dans la colonne A (S01, S02, etc.). Ne touchez pas aux codes : ce sont eux qui remplacent les noms dans l'onglet Données IA.</t>
  </si>
  <si>
    <t>3. Travaux</t>
  </si>
  <si>
    <t>Chaque colonne à partir de M est un travail. Remplissez son en-tête : le nom, la catégorie (choisissez-la dans la liste), la pondération et le total (Sur). Une pondération vide compte pour 1. Un total vide veut dire que vous entrez les notes en pourcentage.</t>
  </si>
  <si>
    <t>4. Notes et remarques</t>
  </si>
  <si>
    <t>Entrez le résultat, par exemple 18 pour 18 sur 20. Entrez M pour un travail manquant (compte pour 0) ou EX pour un travail exempté (laissé de côté). Laissez la case vide tant que ce n'est pas corrigé. Notez ce que vous observez dans Remarques descriptives, colonne L.</t>
  </si>
  <si>
    <t>Comment la note finale se calcule</t>
  </si>
  <si>
    <t>Moyenne de catégorie</t>
  </si>
  <si>
    <t>Les notes d'une catégorie, chacune pondérée selon la pondération du travail. Un travail qui vaut 2 compte deux fois plus qu'un travail qui vaut 1.</t>
  </si>
  <si>
    <t>Note finale</t>
  </si>
  <si>
    <t>Les moyennes des catégories, pondérées selon la pondération de chaque catégorie.</t>
  </si>
  <si>
    <t>Catégories vides</t>
  </si>
  <si>
    <t>Une catégorie qui n'a encore aucune note est laissée de côté, et les autres pondérations augmentent en proportion. Rien de corrigé en laboratoire pour l'instant? Les laboratoires ne font baisser personne. Gradefully fonctionne de la même façon.</t>
  </si>
  <si>
    <t>Pondérations</t>
  </si>
  <si>
    <t>Le total des pondérations n'a pas besoin de donner 100. Le calcul les ramène à 100 % : 30, 30 et 40 donnent le même résultat que 3, 3 et 4.</t>
  </si>
  <si>
    <t>Exemple</t>
  </si>
  <si>
    <t>Tests (25 %) : 72 %. Quiz (10 %) : 85 %. Travaux (20 %) : 90 %. Rien de corrigé pour l'instant dans les autres catégories. Note finale : (25 × 72 + 10 × 85 + 20 × 90) / 55 = 80,9 %.</t>
  </si>
  <si>
    <t>Ce que les couleurs veulent dire</t>
  </si>
  <si>
    <t>80 à 100</t>
  </si>
  <si>
    <t>Niveau 4, ou A. Les niveaux de rendement de l'Ontario, tirés de Faire croître le succès.</t>
  </si>
  <si>
    <t>70 à 79</t>
  </si>
  <si>
    <t>Niveau 3, ou B.</t>
  </si>
  <si>
    <t>60 à 69</t>
  </si>
  <si>
    <t>Niveau 2, ou C.</t>
  </si>
  <si>
    <t>50 à 59</t>
  </si>
  <si>
    <t>Niveau 1, ou D.</t>
  </si>
  <si>
    <t>Moins de 50</t>
  </si>
  <si>
    <t>R : sous le niveau 1. De la 1re à la 8e année, le bulletin indique R. De la 9e à la 12e année, il indique le pourcentage. Affiché en rouge gras.</t>
  </si>
  <si>
    <t>M</t>
  </si>
  <si>
    <t>Manquant. Compte pour 0.</t>
  </si>
  <si>
    <t>EX</t>
  </si>
  <si>
    <t>Exempté. Laissé de côté dans toutes les moyennes.</t>
  </si>
  <si>
    <t>Jaune</t>
  </si>
  <si>
    <t>Quelque chose à corriger : une catégorie sans pondération, ou un travail qui a des notes mais pas de catégorie.</t>
  </si>
  <si>
    <t>Pastels</t>
  </si>
  <si>
    <t>Chaque catégorie a sa couleur. Les colonnes de travaux prennent la couleur de leur catégorie.</t>
  </si>
  <si>
    <t>Si vous donnez des lettres, remplacez Niveau par Lettre dans la case D7 du carnet de notes.</t>
  </si>
  <si>
    <t>Les autres onglets</t>
  </si>
  <si>
    <t>Habiletés</t>
  </si>
  <si>
    <t>Donnez une cote E, T, S ou N aux sept habiletés d'apprentissage et gardez de courtes observations. Les élèves viennent du carnet de notes. Cliquez sur une case de cote pour voir quoi observer.</t>
  </si>
  <si>
    <t>Consigne IA</t>
  </si>
  <si>
    <t>Deux consignes pour les commentaires de bulletin, une pour les matières et une pour les habiletés, avec les étapes pour les utiliser dans l'outil d'IA que votre conseil permet.</t>
  </si>
  <si>
    <t>Données IA</t>
  </si>
  <si>
    <t>Votre carnet de notes avec des codes à la place des noms, prêt à coller sous une consigne. Il se remplit tout seul.</t>
  </si>
  <si>
    <t>Bon à savoir</t>
  </si>
  <si>
    <t>Trier</t>
  </si>
  <si>
    <t>Triez les élèves avec la flèche de filtre sur Élève, ligne 9. Les codes et les habiletés suivent.</t>
  </si>
  <si>
    <t>Nouveaux élèves</t>
  </si>
  <si>
    <t>Entrez-les dans la prochaine ligne vide. N'insérez pas de lignes : une nouvelle ligne n'a pas de formules. Il y a 40 lignes d'élèves et 40 colonnes de travaux.</t>
  </si>
  <si>
    <t>Erreurs</t>
  </si>
  <si>
    <t>Si vous écrivez par-dessus une case calculée, appuyez sur Ctrl+Z (Cmd+Z sur un Mac) pour la ramener.</t>
  </si>
  <si>
    <t>Une par classe</t>
  </si>
  <si>
    <t>Gardez une copie vierge de ce fichier et enregistrez-en une nouvelle pour chaque classe.</t>
  </si>
  <si>
    <t>Vous voulez tout ça sans la feuille de calcul?</t>
  </si>
  <si>
    <t>Gradefully, c'est le carnet de notes numérique qui rédige des ébauches de vos commentaires de bulletin. Vos remarques accompagnent chaque note. Les noms des élèves sont remplacés par des codes avant tout envoi à l'IA. Vous révisez et approuvez chaque commentaire.</t>
  </si>
  <si>
    <t>Essai gratuit de 60 jours, aucune carte de crédit requise : gradefully.com</t>
  </si>
  <si>
    <t>Gratuit à utiliser et à partager avec d'autres enseignants. Conçu en Ontario par Gradefully Inc.</t>
  </si>
  <si>
    <r>
      <rPr>
        <sz val="9"/>
        <color rgb="FF4F575B"/>
        <rFont val="Arial"/>
      </rPr>
      <t xml:space="preserve">Vous entrez : le cours, les catégories et leurs pondérations, l'en-tête des travaux, les élèves, les notes et les remarques. Le reste se calcule tout seul.     </t>
    </r>
    <r>
      <rPr>
        <b/>
        <sz val="9"/>
        <color rgb="FFD50000"/>
        <rFont val="Arial"/>
      </rPr>
      <t>M</t>
    </r>
    <r>
      <rPr>
        <sz val="9"/>
        <color rgb="FF4F575B"/>
        <rFont val="Arial"/>
      </rPr>
      <t xml:space="preserve"> = manquant, compte pour 0     </t>
    </r>
    <r>
      <rPr>
        <b/>
        <sz val="9"/>
        <color rgb="FF798286"/>
        <rFont val="Arial"/>
      </rPr>
      <t>EX</t>
    </r>
    <r>
      <rPr>
        <sz val="9"/>
        <color rgb="FF4F575B"/>
        <rFont val="Arial"/>
      </rPr>
      <t xml:space="preserve"> = exempté, laissé de côté     </t>
    </r>
    <r>
      <rPr>
        <b/>
        <sz val="9"/>
        <color rgb="FF4F575B"/>
        <rFont val="Arial"/>
      </rPr>
      <t>Vide</t>
    </r>
    <r>
      <rPr>
        <sz val="9"/>
        <color rgb="FF4F575B"/>
        <rFont val="Arial"/>
      </rPr>
      <t xml:space="preserve"> = pas encore corrigé</t>
    </r>
  </si>
  <si>
    <t>Sciences, 10e année (SNC2D)</t>
  </si>
  <si>
    <t>Tests</t>
  </si>
  <si>
    <t>Quiz</t>
  </si>
  <si>
    <t>Travaux</t>
  </si>
  <si>
    <t>Laboratoires et projets</t>
  </si>
  <si>
    <t>Évaluation finale</t>
  </si>
  <si>
    <t>Travail</t>
  </si>
  <si>
    <t>Quiz sur les cellules</t>
  </si>
  <si>
    <t>Laboratoire du microscope</t>
  </si>
  <si>
    <t>Test de l'unité 1 : tissus et organes</t>
  </si>
  <si>
    <t>Infographie : les systèmes du corps</t>
  </si>
  <si>
    <t>Quiz de chimie</t>
  </si>
  <si>
    <t>Laboratoire : types de réactions</t>
  </si>
  <si>
    <t>Rapport sur le climat</t>
  </si>
  <si>
    <t>Test de l'unité 2 : chimie</t>
  </si>
  <si>
    <t>Pondération</t>
  </si>
  <si>
    <t>Catégorie</t>
  </si>
  <si>
    <r>
      <rPr>
        <sz val="8.5"/>
        <color rgb="FF798286"/>
        <rFont val="Arial"/>
      </rPr>
      <t xml:space="preserve">Couleurs :  </t>
    </r>
    <r>
      <rPr>
        <b/>
        <sz val="8.5"/>
        <color rgb="FF0077B6"/>
        <rFont val="Arial"/>
      </rPr>
      <t xml:space="preserve">80+   </t>
    </r>
    <r>
      <rPr>
        <b/>
        <sz val="8.5"/>
        <color rgb="FF15803D"/>
        <rFont val="Arial"/>
      </rPr>
      <t xml:space="preserve">70 à 79   </t>
    </r>
    <r>
      <rPr>
        <b/>
        <sz val="8.5"/>
        <color rgb="FFB45309"/>
        <rFont val="Arial"/>
      </rPr>
      <t xml:space="preserve">60 à 69   </t>
    </r>
    <r>
      <rPr>
        <b/>
        <sz val="8.5"/>
        <color rgb="FFE64A19"/>
        <rFont val="Arial"/>
      </rPr>
      <t xml:space="preserve">50 à 59   </t>
    </r>
    <r>
      <rPr>
        <b/>
        <sz val="8.5"/>
        <color rgb="FFD50000"/>
        <rFont val="Arial"/>
      </rPr>
      <t>moins de 50</t>
    </r>
  </si>
  <si>
    <t>Pondération (vide = 1)</t>
  </si>
  <si>
    <t>Afficher en</t>
  </si>
  <si>
    <t>Sur (vide = 100)</t>
  </si>
  <si>
    <t>Niveau</t>
  </si>
  <si>
    <t>Une catégorie qui n'a encore aucune note ne compte pas dans la note finale.</t>
  </si>
  <si>
    <t>Date</t>
  </si>
  <si>
    <t>Moyenne de la classe</t>
  </si>
  <si>
    <t>Code</t>
  </si>
  <si>
    <t>Élève</t>
  </si>
  <si>
    <t>Pronoms</t>
  </si>
  <si>
    <t>Finale</t>
  </si>
  <si>
    <t>Remarques descriptives</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</si>
  <si>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</si>
  <si>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</si>
  <si>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</si>
  <si>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</si>
  <si>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</si>
  <si>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</si>
  <si>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</si>
  <si>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</si>
  <si>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</si>
  <si>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</si>
  <si>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</si>
  <si>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</si>
  <si>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</si>
  <si>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</si>
  <si>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</si>
  <si>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</si>
  <si>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</si>
  <si>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</si>
  <si>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</si>
  <si>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</si>
  <si>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</si>
  <si>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</si>
  <si>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</si>
  <si>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</si>
  <si>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</si>
  <si>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</si>
  <si>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</si>
  <si>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</si>
  <si>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</si>
  <si>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</si>
  <si>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</si>
  <si>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</si>
  <si>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</si>
  <si>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</si>
  <si>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</si>
  <si>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</si>
  <si>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</si>
  <si>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</si>
  <si>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</si>
  <si>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</si>
  <si>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S01</t>
  </si>
  <si>
    <t>Arsenault, Chloé</t>
  </si>
  <si>
    <t>elle</t>
  </si>
  <si>
    <t>Connaît le vocabulaire, mais confond encore tissus et organes aux tests. Le rapport sur le climat avait de bonnes sources, la conclusion reste courte. Labo sur les réactions non remis. Prochaine étape : expliquer ses réponses à voix haute avant d'écrire.</t>
  </si>
  <si>
    <t>S02</t>
  </si>
  <si>
    <t>Bélanger, Mathis</t>
  </si>
  <si>
    <t>il</t>
  </si>
  <si>
    <t>Soigneux en laboratoire, observations claires. Ses réponses aux tests sont justes mais courtes : il explique rarement pourquoi. Le rapport sur le climat est son meilleur texte jusqu'ici.</t>
  </si>
  <si>
    <t>S03</t>
  </si>
  <si>
    <t>Côté, Florence</t>
  </si>
  <si>
    <t>Explique clairement son raisonnement aux tests et en classe. Infographie bien organisée et exacte. Pose de bonnes questions, mais ne va pas toujours au bout.</t>
  </si>
  <si>
    <t>S04</t>
  </si>
  <si>
    <t>Desjardins, Louis</t>
  </si>
  <si>
    <t>Fort en chimie : équilibre les équations rapidement. Exempté du labo sur les réactions (absence pour raison médicale). Ses textes s'améliorent quand il part d'un plan.</t>
  </si>
  <si>
    <t>S05</t>
  </si>
  <si>
    <t>Diallo, Awa</t>
  </si>
  <si>
    <t>Excellente technique en laboratoire et tableaux de données soignés. Le rapport sur le climat utilise de vraies données canadiennes. Discrète en équipe : ses idées sont solides quand elle les partage.</t>
  </si>
  <si>
    <t>S06</t>
  </si>
  <si>
    <t>Lavoie, Thomas</t>
  </si>
  <si>
    <t>Explique mieux les concepts à l'oral qu'à l'écrit. Ses résultats baissent aux questions en plusieurs étapes. Rapport sur le climat manquant. Réagit bien aux petites vérifications rapides.</t>
  </si>
  <si>
    <t>S07</t>
  </si>
  <si>
    <t>Ouellet, Sam</t>
  </si>
  <si>
    <t>iel</t>
  </si>
  <si>
    <t>Réponses réfléchies quand l'intérêt est là. Infographie jamais remise malgré deux rappels. Le test de l'unité 2 montre de vrais progrès sur les types de réactions.</t>
  </si>
  <si>
    <t>S08</t>
  </si>
  <si>
    <t>Tremblay, Félix</t>
  </si>
  <si>
    <t>Absent au test de l'unité 2, reprise prévue. Bon travail en laboratoire. Les résultats aux quiz varient d'une semaine à l'autre : il doit revoir ses notes de cours entre les classes.</t>
  </si>
  <si>
    <t>S09</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</si>
  <si>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</si>
  <si>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</si>
  <si>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</si>
  <si>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</si>
  <si>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</si>
  <si>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</si>
  <si>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</si>
  <si>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</si>
  <si>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</si>
  <si>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</si>
  <si>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</si>
  <si>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</si>
  <si>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</si>
  <si>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</si>
  <si>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</si>
  <si>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</si>
  <si>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</si>
  <si>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</si>
  <si>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</si>
  <si>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</si>
  <si>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</si>
  <si>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</si>
  <si>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</si>
  <si>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</si>
  <si>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</si>
  <si>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S35</t>
  </si>
  <si>
    <t>S36</t>
  </si>
  <si>
    <t>S37</t>
  </si>
  <si>
    <t>S38</t>
  </si>
  <si>
    <t>S39</t>
  </si>
  <si>
    <t>S40</t>
  </si>
  <si>
    <t>Habiletés d'apprentissage et habitudes de travail</t>
  </si>
  <si>
    <t>Donnez une cote E, T, S ou N à chaque habileté et gardez de courtes observations : une date et ce que vous avez vu. Les élèves viennent du carnet de notes. Cliquez sur une case de cote pour voir quoi observer.</t>
  </si>
  <si>
    <r>
      <rPr>
        <sz val="9.5"/>
        <color rgb="FF4F575B"/>
        <rFont val="Arial"/>
      </rPr>
      <t xml:space="preserve">Cotes :   </t>
    </r>
    <r>
      <rPr>
        <b/>
        <sz val="10"/>
        <color rgb="FF0077B6"/>
        <rFont val="Arial"/>
      </rPr>
      <t>E</t>
    </r>
    <r>
      <rPr>
        <sz val="9.5"/>
        <color rgb="FF4F575B"/>
        <rFont val="Arial"/>
      </rPr>
      <t xml:space="preserve"> excellent      </t>
    </r>
    <r>
      <rPr>
        <b/>
        <sz val="10"/>
        <color rgb="FF15803D"/>
        <rFont val="Arial"/>
      </rPr>
      <t>T</t>
    </r>
    <r>
      <rPr>
        <sz val="9.5"/>
        <color rgb="FF4F575B"/>
        <rFont val="Arial"/>
      </rPr>
      <t xml:space="preserve"> très bien      </t>
    </r>
    <r>
      <rPr>
        <b/>
        <sz val="10"/>
        <color rgb="FFB45309"/>
        <rFont val="Arial"/>
      </rPr>
      <t>S</t>
    </r>
    <r>
      <rPr>
        <sz val="9.5"/>
        <color rgb="FF4F575B"/>
        <rFont val="Arial"/>
      </rPr>
      <t xml:space="preserve"> satisfaisant      </t>
    </r>
    <r>
      <rPr>
        <b/>
        <sz val="10"/>
        <color rgb="FFE64A19"/>
        <rFont val="Arial"/>
      </rPr>
      <t>N</t>
    </r>
    <r>
      <rPr>
        <sz val="9.5"/>
        <color rgb="FF4F575B"/>
        <rFont val="Arial"/>
      </rPr>
      <t xml:space="preserve"> amélioration nécessaire      </t>
    </r>
  </si>
  <si>
    <t>Utilisation du français oral</t>
  </si>
  <si>
    <t>Fiabilité</t>
  </si>
  <si>
    <t>Sens de l'organisation</t>
  </si>
  <si>
    <t>Autonomie</t>
  </si>
  <si>
    <t>Esprit de collaboration</t>
  </si>
  <si>
    <t>Sens de l'initiative</t>
  </si>
  <si>
    <t>Autorégulation</t>
  </si>
  <si>
    <t>Observations sur les habiletés (ce que vous avez vu, avec une date)</t>
  </si>
  <si>
    <t>S</t>
  </si>
  <si>
    <t>N</t>
  </si>
  <si>
    <t>T</t>
  </si>
  <si>
    <t>8 oct. : a demandé de l'aide tôt pour l'infographie, bon signe. 30 oct. : labo sur les réactions non remis, sans avertir. Travaille bien avec un partenaire. Parle français surtout quand on l'y invite.</t>
  </si>
  <si>
    <t>Fiable et ponctuel. Propose rarement ses idées en discussion. 6 nov. : a aidé son équipe à terminer le montage du labo. Parle français en classe sans rappel.</t>
  </si>
  <si>
    <t>E</t>
  </si>
  <si>
    <t>Planifie les travaux en plusieurs étapes, avec des points de contrôle. Pose des questions qui vont plus loin que la tâche. Prend parfois toute la place en équipe. Vocabulaire scientifique précis à l'oral.</t>
  </si>
  <si>
    <t>20 oct. : sans son matériel trois fois ce mois-ci. Curieux et engagé en chimie. Glisse vers l'anglais en équipe, revient au français après un rappel.</t>
  </si>
  <si>
    <t>Autonome et organisée. Discrète en équipe. 12 nov. : a partagé une idée solide quand on lui a posé la question directement. Hésite encore à prendre la parole en grand groupe.</t>
  </si>
  <si>
    <t>A besoin d'un rappel pour se mettre au travail. 13 nov. : rapport manquant. Dit ce qui est difficile quand on le lui demande. Bon avec ses pairs.</t>
  </si>
  <si>
    <t>Deux rappels pour l'infographie. Apporte des idées nouvelles aux discussions en classe, toujours en français et avec le mot juste. Travaille mieux avec une liste de vérification écrite.</t>
  </si>
  <si>
    <t>Prévient de ses absences à l'avance. 29 sept. : cartable de notes en désordre. Bon partenaire de labo.</t>
  </si>
  <si>
    <t>Consigne IA pour les commentaires</t>
  </si>
  <si>
    <t>Des ébauches de commentaires avec l'outil d'IA de votre choix</t>
  </si>
  <si>
    <t>Deux consignes pensées pour les bulletins de l'Ontario et Faire croître le succès : d'abord les points forts, puis les prochaines étapes pour s'améliorer. Vous collez une consigne et votre carnet de notes codé. L'IA rédige une ébauche. C'est vous qui décidez.</t>
  </si>
  <si>
    <t>Avant de coller quoi que ce soit</t>
  </si>
  <si>
    <t>Votre conseil</t>
  </si>
  <si>
    <t>Utilisez un outil d'IA que votre conseil scolaire permet. Si un outil est gratuit et que sa politique de confidentialité reste vague, n'y mettez pas de données d'élèves.</t>
  </si>
  <si>
    <t>Des codes, pas des noms</t>
  </si>
  <si>
    <t>Collez l'onglet Données IA, jamais le carnet de notes. Données IA utilise des codes (S01, S02) à la place des noms. La clé reste dans ce fichier, à la colonne A du carnet de notes.</t>
  </si>
  <si>
    <t>Vos remarques</t>
  </si>
  <si>
    <t>Les codes remplacent seulement la colonne des noms. Un nom écrit dans une remarque passe tel quel. Remplacez-le d'abord par il, elle, iel ou le code de l'élève.</t>
  </si>
  <si>
    <t>Vous décidez</t>
  </si>
  <si>
    <t>Lisez chaque ébauche. Corrigez ce que l'IA a mal compris et reformulez-la à votre façon. Le jugement professionnel reste le vôtre.</t>
  </si>
  <si>
    <t>Vos paramètres</t>
  </si>
  <si>
    <t>Cours</t>
  </si>
  <si>
    <t>Période du bulletin</t>
  </si>
  <si>
    <t>bulletin de mi-semestre</t>
  </si>
  <si>
    <t>Limite de caractères</t>
  </si>
  <si>
    <t>Suivez la taille de la case de commentaire du logiciel de bulletins de votre conseil. Si vous laissez la limite vide, la consigne demande plutôt quatre ou cinq phrases.</t>
  </si>
  <si>
    <t>Comment l'utiliser</t>
  </si>
  <si>
    <t>1. Paramètres</t>
  </si>
  <si>
    <t>Choisissez la période du bulletin et entrez plus haut la limite de caractères de votre conseil.</t>
  </si>
  <si>
    <t>2. Copiez</t>
  </si>
  <si>
    <t>Sélectionnez la consigne voulue, de sa première ligne jusqu'à Les données de ma classe (C29 à C51 pour la consigne 1, C56 à C76 pour la consigne 2), puis copiez-la : Ctrl+C, ou Cmd+C sur un Mac.</t>
  </si>
  <si>
    <t>3. Collez</t>
  </si>
  <si>
    <t>Collez-la dans l'outil d'IA. Ne l'envoyez pas tout de suite.</t>
  </si>
  <si>
    <t>4. Les données</t>
  </si>
  <si>
    <t>Ouvrez l'onglet Données IA. Sélectionnez de A3 jusqu'au dernier élève de la colonne I, copiez et collez juste sous la consigne. Envoyez.</t>
  </si>
  <si>
    <t>5. Grande classe?</t>
  </si>
  <si>
    <t>Envoyez 8 à 10 élèves à la fois : les commentaires restent plus précis. Dans la même conversation, collez le groupe suivant avec : Mêmes consignes, élèves suivants.</t>
  </si>
  <si>
    <t>6. Relisez</t>
  </si>
  <si>
    <t>Lisez chaque ébauche et modifiez-la jusqu'à ce qu'elle vous ressemble. Remplacez ensuite chaque code par le nom de l'élève dans votre logiciel de bulletins.</t>
  </si>
  <si>
    <t>Consigne 1 : commentaire de matière</t>
  </si>
  <si>
    <t>Pour le commentaire de chaque matière ou cours. Elle lit les notes, les moyennes par catégorie et vos remarques descriptives.</t>
  </si>
  <si>
    <t>À partir d'ici</t>
  </si>
  <si>
    <t>Sous cette consigne se trouvent les données de ma classe, copiées de mon carnet de notes. La première ligne donne le nom des colonnes. Chaque ligne suivante est un élève, identifié par un code plutôt que par son nom.</t>
  </si>
  <si>
    <t>Pour chaque élève, rédigez une ébauche de commentaire pour la case « Points forts et prochaines étapes pour s'améliorer », comme le décrit Faire croître le succès :</t>
  </si>
  <si>
    <t>1. Commencez par un point fort important, lié à un travail précis dans les données : un test, un laboratoire, un projet, une présentation.</t>
  </si>
  <si>
    <t>2. Ajoutez un deuxième point : un autre point fort ou un progrès. Mes remarques descriptives sont la preuve principale.</t>
  </si>
  <si>
    <t>3. Nommez la principale difficulté, avec honnêteté et bienveillance. Ne cachez pas une difficulté.</t>
  </si>
  <si>
    <t>4. Terminez par une prochaine étape pour s'améliorer : petite, concrète, et que l'élève peut commencer dès la semaine prochaine.</t>
  </si>
  <si>
    <t>Règles :</t>
  </si>
  <si>
    <t>- Utilisez seulement ce qui se trouve dans mes données. N'inventez jamais de travaux, de résultats ou de comportements.</t>
  </si>
  <si>
    <t>- Mes remarques descriptives comptent le plus. Les notes montrent la tendance et les remarques l'expliquent.</t>
  </si>
  <si>
    <t>- Parlez d'une habileté d'apprentissage seulement si mes données montrent qu'elle a changé le résultat, dans un sens ou dans l'autre.</t>
  </si>
  <si>
    <t>- Un travail manquant compte pour zéro. Un travail exempté a été excusé : ne le traitez jamais comme un problème.</t>
  </si>
  <si>
    <t>- Nuancez chaque affirmation avec honnêteté, avec des mots comme régulièrement, habituellement, parfois et pas encore.</t>
  </si>
  <si>
    <t>- Pas de notes, de pourcentages, de niveaux ni de lettres dans le commentaire. Pas de codes du curriculum ni de jargon.</t>
  </si>
  <si>
    <t>- Écrivez en français, dans une langue simple qu'un parent peut suivre, sur un ton chaleureux et professionnel d'enseignante ou d'enseignant.</t>
  </si>
  <si>
    <t>- Utilisez le code de l'élève tel qu'il est écrit et les pronoms indiqués. Si aucun pronom n'est indiqué, utilisez le code de l'élève et une formulation épicène.</t>
  </si>
  <si>
    <t>- Si les données d'un élève sont minces, rédigez un commentaire plus court et honnête, et ajoutez [remarques insuffisantes] à la fin.</t>
  </si>
  <si>
    <t>Format : le code de l'élève seul sur sa ligne, puis le commentaire. Laissez une ligne vide entre les élèves. Pas de titres ni d'explications en plus.</t>
  </si>
  <si>
    <t>jusqu'ici</t>
  </si>
  <si>
    <t>Les données de ma classe :</t>
  </si>
  <si>
    <t>Consigne 2 : commentaire sur les habiletés</t>
  </si>
  <si>
    <t>Pour le commentaire sur les habiletés d'apprentissage et les habitudes de travail. Elle lit l'onglet Habiletés.</t>
  </si>
  <si>
    <t>Les sept habiletés sont : utilisation du français oral, fiabilité, sens de l'organisation, autonomie, esprit de collaboration, sens de l'initiative et autorégulation.</t>
  </si>
  <si>
    <t>Utilisez les cotes des habiletés d'apprentissage et mes observations sur les habiletés. Les cotes sont E (excellent), T (très bien), S (satisfaisant) et N (amélioration nécessaire).</t>
  </si>
  <si>
    <t>Pour chaque élève, rédigez une ébauche de commentaire sur les habiletés d'apprentissage, avec des points forts et des prochaines étapes pour s'améliorer :</t>
  </si>
  <si>
    <t>1. Nommez une ou deux habiletés qui sont de vrais points forts, avec un exemple précis tiré de mes observations.</t>
  </si>
  <si>
    <t>2. Nommez l'habileté qui ferait la plus grande différence pour la suite, avec honnêteté et bienveillance.</t>
  </si>
  <si>
    <t>3. Terminez par une prochaine étape : petite, concrète, et que l'élève peut commencer dès la semaine prochaine.</t>
  </si>
  <si>
    <t>- Utilisez seulement mes cotes et mes observations. N'inventez jamais de comportements ni d'exemples.</t>
  </si>
  <si>
    <t>- Ne mettez pas les lettres E, T, S ou N dans le commentaire. Décrivez plutôt le comportement.</t>
  </si>
  <si>
    <t>- Si les observations d'un élève sont minces, rédigez un commentaire plus court et honnête, et ajoutez [observations insuffisantes] à la fin.</t>
  </si>
  <si>
    <t>Vérifiez la longueur d'un commentaire</t>
  </si>
  <si>
    <t>Collez un commentaire dans la case blanche. Excel compte les caractères, espaces compris.</t>
  </si>
  <si>
    <t>Commentaire</t>
  </si>
  <si>
    <t>Longueur</t>
  </si>
  <si>
    <t>Vous voulez des ébauches de commentaires directement dans votre carnet de notes?</t>
  </si>
  <si>
    <t>C'est ce que fait Gradefully. Vos remarques accompagnent chaque note. Les noms des élèves sont remplacés par des codes avant tout envoi à l'IA. Vous révisez et approuvez chaque commentaire.</t>
  </si>
  <si>
    <t>Données IA (sans les noms)</t>
  </si>
  <si>
    <r>
      <rPr>
        <b/>
        <sz val="9.5"/>
        <color rgb="FF111827"/>
        <rFont val="Arial"/>
      </rPr>
      <t xml:space="preserve">Votre carnet de notes, avec des codes à la place des noms. </t>
    </r>
    <r>
      <rPr>
        <sz val="9.5"/>
        <color rgb="FF4F575B"/>
        <rFont val="Arial"/>
      </rPr>
      <t>Copiez de A3 jusqu'au dernier élève de la colonne I, puis collez le tout sous la consigne. Cet onglet se remplit tout seul à partir des onglets Carnet de notes et Habiletés : rien à entrer ici. Les noms restent dans ce fichier.</t>
    </r>
  </si>
  <si>
    <t>Code de l'élève</t>
  </si>
  <si>
    <t>Moyennes par catégorie</t>
  </si>
  <si>
    <t>Notes par travail</t>
  </si>
  <si>
    <t>Cotes des habiletés d'apprentissage</t>
  </si>
  <si>
    <t>Observations sur les habiletés</t>
  </si>
  <si>
    <t>Ligne hab.</t>
  </si>
  <si>
    <t>Note 1</t>
  </si>
  <si>
    <t>Note 2</t>
  </si>
  <si>
    <t>Note 3</t>
  </si>
  <si>
    <t>Note 4</t>
  </si>
  <si>
    <t>Note 5</t>
  </si>
  <si>
    <t>Note 6</t>
  </si>
  <si>
    <t>Note 7</t>
  </si>
  <si>
    <t>Note 8</t>
  </si>
  <si>
    <t>Note 9</t>
  </si>
  <si>
    <t>Note 10</t>
  </si>
  <si>
    <t>Note 11</t>
  </si>
  <si>
    <t>Note 12</t>
  </si>
  <si>
    <t>Note 13</t>
  </si>
  <si>
    <t>Note 14</t>
  </si>
  <si>
    <t>Note 15</t>
  </si>
  <si>
    <t>Note 16</t>
  </si>
  <si>
    <t>Note 17</t>
  </si>
  <si>
    <t>Note 18</t>
  </si>
  <si>
    <t>Note 19</t>
  </si>
  <si>
    <t>Note 20</t>
  </si>
  <si>
    <t>Note 21</t>
  </si>
  <si>
    <t>Note 22</t>
  </si>
  <si>
    <t>Note 23</t>
  </si>
  <si>
    <t>Note 24</t>
  </si>
  <si>
    <t>Note 25</t>
  </si>
  <si>
    <t>Note 26</t>
  </si>
  <si>
    <t>Note 27</t>
  </si>
  <si>
    <t>Note 28</t>
  </si>
  <si>
    <t>Note 29</t>
  </si>
  <si>
    <t>Note 30</t>
  </si>
  <si>
    <t>Note 31</t>
  </si>
  <si>
    <t>Note 32</t>
  </si>
  <si>
    <t>Note 33</t>
  </si>
  <si>
    <t>Note 34</t>
  </si>
  <si>
    <t>Note 35</t>
  </si>
  <si>
    <t>Note 36</t>
  </si>
  <si>
    <t>Note 37</t>
  </si>
  <si>
    <t>Note 38</t>
  </si>
  <si>
    <t>Note 39</t>
  </si>
  <si>
    <t>Note 40</t>
  </si>
  <si>
    <t>Catégories</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</si>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</sst>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6" formatCode="[$-C0C]d\ mmm"/>
  </numFmts>
  <fonts count="65" x14ac:knownFonts="1">
    <font>
      <sz val="11"/>
      <color theme="1"/>
      <name val="Calibri"/>
      <family val="2"/>
      <scheme val="minor"/>
    </font>
    <font>
      <b/>
      <sz val="13"/>
      <color rgb="FFFFFFFF"/>
      <name val="Arial"/>
    </font>
    <font>
      <b/>
      <u/>
      <sz val="10"/>
      <color rgb="FFFFFFFF"/>
      <name val="Arial"/>
    </font>
    <font>
      <b/>
      <sz val="22"/>
      <color rgb="FF111827"/>
      <name val="Arial"/>
    </font>
    <font>
      <sz val="11"/>
      <color rgb="FF4F575B"/>
      <name val="Arial"/>
    </font>
    <font>
      <i/>
      <sz val="10.5"/>
      <color rgb="FF111827"/>
      <name val="Arial"/>
    </font>
    <font>
      <b/>
      <sz val="9.5"/>
      <color rgb="FF4F575B"/>
      <name val="Arial"/>
    </font>
    <font>
      <b/>
      <sz val="13"/>
      <color rgb="FF111827"/>
      <name val="Arial"/>
    </font>
    <font>
      <b/>
      <sz val="10"/>
      <color rgb="FF111827"/>
      <name val="Arial"/>
    </font>
    <font>
      <sz val="10"/>
      <color rgb="FF111827"/>
      <name val="Arial"/>
    </font>
    <font>
      <b/>
      <sz val="10"/>
      <color rgb="FF0077B6"/>
      <name val="Arial"/>
    </font>
    <font>
      <b/>
      <sz val="10"/>
      <color rgb="FF15803D"/>
      <name val="Arial"/>
    </font>
    <font>
      <b/>
      <sz val="10"/>
      <color rgb="FFB45309"/>
      <name val="Arial"/>
    </font>
    <font>
      <b/>
      <sz val="10"/>
      <color rgb="FFE64A19"/>
      <name val="Arial"/>
    </font>
    <font>
      <b/>
      <sz val="10"/>
      <color rgb="FFD50000"/>
      <name val="Arial"/>
    </font>
    <font>
      <b/>
      <sz val="10"/>
      <color rgb="FF798286"/>
      <name val="Arial"/>
    </font>
    <font>
      <b/>
      <sz val="10"/>
      <color rgb="FF7A5A00"/>
      <name val="Arial"/>
    </font>
    <font>
      <b/>
      <sz val="10"/>
      <color rgb="FF1B6C8D"/>
      <name val="Arial"/>
    </font>
    <font>
      <i/>
      <sz val="9.5"/>
      <color rgb="FF4F575B"/>
      <name val="Arial"/>
    </font>
    <font>
      <sz val="10.5"/>
      <color rgb="FF111827"/>
      <name val="Arial"/>
    </font>
    <font>
      <b/>
      <u/>
      <sz val="10.5"/>
      <color rgb="FF0077B6"/>
      <name val="Arial"/>
    </font>
    <font>
      <sz val="8.5"/>
      <color rgb="FF798286"/>
      <name val="Arial"/>
    </font>
    <font>
      <b/>
      <sz val="12"/>
      <color rgb="FF111827"/>
      <name val="Arial"/>
    </font>
    <font>
      <sz val="8"/>
      <color rgb="FF798286"/>
      <name val="Arial"/>
    </font>
    <font>
      <b/>
      <sz val="9"/>
      <color rgb="FF111827"/>
      <name val="Arial"/>
    </font>
    <font>
      <b/>
      <sz val="8.5"/>
      <color rgb="FF4F575B"/>
      <name val="Arial"/>
    </font>
    <font>
      <sz val="8"/>
      <color rgb="FF1B6C8D"/>
      <name val="Arial"/>
    </font>
    <font>
      <b/>
      <sz val="10.5"/>
      <color rgb="FF111827"/>
      <name val="Arial"/>
    </font>
    <font>
      <b/>
      <sz val="9.5"/>
      <color rgb="FF111827"/>
      <name val="Arial"/>
    </font>
    <font>
      <b/>
      <sz val="8.5"/>
      <color rgb="FF1B6C8D"/>
      <name val="Arial"/>
    </font>
    <font>
      <sz val="8"/>
      <color rgb="FF15803D"/>
      <name val="Arial"/>
    </font>
    <font>
      <b/>
      <sz val="8.5"/>
      <color rgb="FF15803D"/>
      <name val="Arial"/>
    </font>
    <font>
      <b/>
      <sz val="10"/>
      <color rgb="FF7A6A12"/>
      <name val="Arial"/>
    </font>
    <font>
      <sz val="8"/>
      <color rgb="FF7A6A12"/>
      <name val="Arial"/>
    </font>
    <font>
      <b/>
      <sz val="8.5"/>
      <color rgb="FF7A6A12"/>
      <name val="Arial"/>
    </font>
    <font>
      <b/>
      <sz val="10"/>
      <color rgb="FFBE185D"/>
      <name val="Arial"/>
    </font>
    <font>
      <sz val="8"/>
      <color rgb="FFBE185D"/>
      <name val="Arial"/>
    </font>
    <font>
      <b/>
      <sz val="8.5"/>
      <color rgb="FFBE185D"/>
      <name val="Arial"/>
    </font>
    <font>
      <b/>
      <sz val="10"/>
      <color rgb="FF6D28D9"/>
      <name val="Arial"/>
    </font>
    <font>
      <sz val="8"/>
      <color rgb="FF6D28D9"/>
      <name val="Arial"/>
    </font>
    <font>
      <b/>
      <sz val="8.5"/>
      <color rgb="FF6D28D9"/>
      <name val="Arial"/>
    </font>
    <font>
      <b/>
      <sz val="10"/>
      <color rgb="FFB4532A"/>
      <name val="Arial"/>
    </font>
    <font>
      <sz val="8"/>
      <color rgb="FFB4532A"/>
      <name val="Arial"/>
    </font>
    <font>
      <b/>
      <sz val="8.5"/>
      <color rgb="FFB4532A"/>
      <name val="Arial"/>
    </font>
    <font>
      <i/>
      <sz val="8"/>
      <color rgb="FF798286"/>
      <name val="Arial"/>
    </font>
    <font>
      <sz val="8.5"/>
      <color rgb="FF111827"/>
      <name val="Arial"/>
    </font>
    <font>
      <sz val="8"/>
      <color rgb="FF4F575B"/>
      <name val="Arial"/>
    </font>
    <font>
      <sz val="9"/>
      <color rgb="FF111827"/>
      <name val="Arial"/>
    </font>
    <font>
      <sz val="8.5"/>
      <color rgb="FF4F575B"/>
      <name val="Arial"/>
    </font>
    <font>
      <sz val="9.5"/>
      <color rgb="FF4F575B"/>
      <name val="Arial"/>
    </font>
    <font>
      <b/>
      <sz val="8.5"/>
      <color rgb="FF111827"/>
      <name val="Arial"/>
    </font>
    <font>
      <b/>
      <sz val="17"/>
      <color rgb="FF111827"/>
      <name val="Arial"/>
    </font>
    <font>
      <sz val="10.5"/>
      <color rgb="FF4F575B"/>
      <name val="Arial"/>
    </font>
    <font>
      <sz val="10"/>
      <color rgb="FF4F575B"/>
      <name val="Arial"/>
    </font>
    <font>
      <i/>
      <sz val="9"/>
      <color rgb="FF798286"/>
      <name val="Arial"/>
    </font>
    <font>
      <b/>
      <sz val="9"/>
      <color rgb="FF0077B6"/>
      <name val="Arial"/>
    </font>
    <font>
      <b/>
      <sz val="10"/>
      <color rgb="FF4F575B"/>
      <name val="Arial"/>
    </font>
    <font>
      <sz val="9"/>
      <color rgb="FF4F575B"/>
      <name val="Arial"/>
    </font>
    <font>
      <b/>
      <sz val="9"/>
      <color rgb="FFD50000"/>
      <name val="Arial"/>
    </font>
    <font>
      <b/>
      <sz val="9"/>
      <color rgb="FF798286"/>
      <name val="Arial"/>
    </font>
    <font>
      <b/>
      <sz val="9"/>
      <color rgb="FF4F575B"/>
      <name val="Arial"/>
    </font>
    <font>
      <b/>
      <sz val="8.5"/>
      <color rgb="FF0077B6"/>
      <name val="Arial"/>
    </font>
    <font>
      <b/>
      <sz val="8.5"/>
      <color rgb="FFB45309"/>
      <name val="Arial"/>
    </font>
    <font>
      <b/>
      <sz val="8.5"/>
      <color rgb="FFE64A19"/>
      <name val="Arial"/>
    </font>
    <font>
      <b/>
      <sz val="8.5"/>
      <color rgb="FFD50000"/>
      <name val="Arial"/>
    </font>
  </fonts>
  <fills count="25">
    <fill>
      <patternFill patternType="none"/>
    </fill>
    <fill>
      <patternFill patternType="gray125"/>
    </fill>
    <fill>
      <patternFill patternType="solid">
        <fgColor rgb="FF00B7FF"/>
        <bgColor rgb="FF00B7FF"/>
      </patternFill>
    </fill>
    <fill>
      <patternFill patternType="solid">
        <fgColor rgb="FFEBF7FE"/>
        <bgColor rgb="FFEBF7FE"/>
      </patternFill>
    </fill>
    <fill>
      <patternFill patternType="solid">
        <fgColor rgb="FFE1F3FD"/>
        <bgColor rgb="FFE1F3FD"/>
      </patternFill>
    </fill>
    <fill>
      <patternFill patternType="solid">
        <fgColor rgb="FFE4F9F1"/>
        <bgColor rgb="FFE4F9F1"/>
      </patternFill>
    </fill>
    <fill>
      <patternFill patternType="solid">
        <fgColor rgb="FFFFF4D6"/>
        <bgColor rgb="FFFFF4D6"/>
      </patternFill>
    </fill>
    <fill>
      <patternFill patternType="solid">
        <fgColor rgb="FFFDE9E2"/>
        <bgColor rgb="FFFDE9E2"/>
      </patternFill>
    </fill>
    <fill>
      <patternFill patternType="solid">
        <fgColor rgb="FFFFE5E5"/>
        <bgColor rgb="FFFFE5E5"/>
      </patternFill>
    </fill>
    <fill>
      <patternFill patternType="solid">
        <fgColor rgb="FFF3F7F9"/>
        <bgColor rgb="FFF3F7F9"/>
      </patternFill>
    </fill>
    <fill>
      <patternFill patternType="solid">
        <fgColor rgb="FFFDE68A"/>
        <bgColor rgb="FFFDE68A"/>
      </patternFill>
    </fill>
    <fill>
      <patternFill patternType="solid">
        <fgColor rgb="FFD0EDFD"/>
        <bgColor rgb="FFD0EDFD"/>
      </patternFill>
    </fill>
    <fill>
      <patternFill patternType="solid">
        <fgColor rgb="FFFFFFFF"/>
        <bgColor rgb="FFFFFFFF"/>
      </patternFill>
    </fill>
    <fill>
      <patternFill patternType="solid">
        <fgColor rgb="FFEAF3F8"/>
        <bgColor rgb="FFEAF3F8"/>
      </patternFill>
    </fill>
    <fill>
      <patternFill patternType="solid">
        <fgColor rgb="FFEEF8FE"/>
        <bgColor rgb="FFEEF8FE"/>
      </patternFill>
    </fill>
    <fill>
      <patternFill patternType="solid">
        <fgColor rgb="FFD3F5E3"/>
        <bgColor rgb="FFD3F5E3"/>
      </patternFill>
    </fill>
    <fill>
      <patternFill patternType="solid">
        <fgColor rgb="FFEFFBF5"/>
        <bgColor rgb="FFEFFBF5"/>
      </patternFill>
    </fill>
    <fill>
      <patternFill patternType="solid">
        <fgColor rgb="FFF3ECC0"/>
        <bgColor rgb="FFF3ECC0"/>
      </patternFill>
    </fill>
    <fill>
      <patternFill patternType="solid">
        <fgColor rgb="FFFBF8E8"/>
        <bgColor rgb="FFFBF8E8"/>
      </patternFill>
    </fill>
    <fill>
      <patternFill patternType="solid">
        <fgColor rgb="FFFFD6E8"/>
        <bgColor rgb="FFFFD6E8"/>
      </patternFill>
    </fill>
    <fill>
      <patternFill patternType="solid">
        <fgColor rgb="FFFFF0F6"/>
        <bgColor rgb="FFFFF0F6"/>
      </patternFill>
    </fill>
    <fill>
      <patternFill patternType="solid">
        <fgColor rgb="FFE3DEFC"/>
        <bgColor rgb="FFE3DEFC"/>
      </patternFill>
    </fill>
    <fill>
      <patternFill patternType="solid">
        <fgColor rgb="FFF5F3FE"/>
        <bgColor rgb="FFF5F3FE"/>
      </patternFill>
    </fill>
    <fill>
      <patternFill patternType="solid">
        <fgColor rgb="FFFFE0CF"/>
        <bgColor rgb="FFFFE0CF"/>
      </patternFill>
    </fill>
    <fill>
      <patternFill patternType="solid">
        <fgColor rgb="FFFFF4ED"/>
        <bgColor rgb="FFFFF4ED"/>
      </patternFill>
    </fill>
  </fills>
  <borders count="30">
    <border>
      <left/>
      <right/>
      <top/>
      <bottom/>
      <diagonal/>
    </border>
    <border>
      <left style="thick">
        <color rgb="FF33C5FF"/>
      </left>
      <right/>
      <top/>
      <bottom/>
      <diagonal/>
    </border>
    <border>
      <left/>
      <right/>
      <top/>
      <bottom style="thin">
        <color rgb="FFD6E0E5"/>
      </bottom>
      <diagonal/>
    </border>
    <border>
      <left/>
      <right/>
      <top/>
      <bottom style="thin">
        <color rgb="FFD6E0E5"/>
      </bottom>
      <diagonal/>
    </border>
    <border>
      <left/>
      <right/>
      <top/>
      <bottom style="medium">
        <color rgb="FFFFFFFF"/>
      </bottom>
      <diagonal/>
    </border>
    <border>
      <left/>
      <right/>
      <top/>
      <bottom style="thin">
        <color rgb="FFA7AFB4"/>
      </bottom>
      <diagonal/>
    </border>
    <border>
      <left/>
      <right/>
      <top/>
      <bottom style="thin">
        <color rgb="FFA7AFB4"/>
      </bottom>
      <diagonal/>
    </border>
    <border>
      <left style="thin">
        <color rgb="FFA7AFB4"/>
      </left>
      <right style="thin">
        <color rgb="FFA7AFB4"/>
      </right>
      <top style="thin">
        <color rgb="FFA7AFB4"/>
      </top>
      <bottom style="thin">
        <color rgb="FFA7AFB4"/>
      </bottom>
      <diagonal/>
    </border>
    <border>
      <left/>
      <right/>
      <top/>
      <bottom style="medium">
        <color rgb="FF33C5FF"/>
      </bottom>
      <diagonal/>
    </border>
    <border>
      <left style="medium">
        <color rgb="FFFFFFFF"/>
      </left>
      <right/>
      <top/>
      <bottom/>
      <diagonal/>
    </border>
    <border>
      <left style="medium">
        <color rgb="FFFFFFFF"/>
      </left>
      <right/>
      <top/>
      <bottom style="medium">
        <color rgb="FFD0EDFD"/>
      </bottom>
      <diagonal/>
    </border>
    <border>
      <left style="medium">
        <color rgb="FFFFFFFF"/>
      </left>
      <right/>
      <top/>
      <bottom style="medium">
        <color rgb="FF33C5FF"/>
      </bottom>
      <diagonal/>
    </border>
    <border>
      <left style="medium">
        <color rgb="FFFFFFFF"/>
      </left>
      <right/>
      <top/>
      <bottom style="thin">
        <color rgb="FFE3EAEE"/>
      </bottom>
      <diagonal/>
    </border>
    <border>
      <left style="medium">
        <color rgb="FFFFFFFF"/>
      </left>
      <right/>
      <top/>
      <bottom style="medium">
        <color rgb="FFD3F5E3"/>
      </bottom>
      <diagonal/>
    </border>
    <border>
      <left style="medium">
        <color rgb="FFFFFFFF"/>
      </left>
      <right/>
      <top/>
      <bottom style="medium">
        <color rgb="FFF3ECC0"/>
      </bottom>
      <diagonal/>
    </border>
    <border>
      <left style="medium">
        <color rgb="FFFFFFFF"/>
      </left>
      <right/>
      <top/>
      <bottom style="medium">
        <color rgb="FFFFD6E8"/>
      </bottom>
      <diagonal/>
    </border>
    <border>
      <left style="medium">
        <color rgb="FFFFFFFF"/>
      </left>
      <right/>
      <top/>
      <bottom style="medium">
        <color rgb="FFE3DEFC"/>
      </bottom>
      <diagonal/>
    </border>
    <border>
      <left style="medium">
        <color rgb="FFFFFFFF"/>
      </left>
      <right/>
      <top/>
      <bottom style="medium">
        <color rgb="FFFFE0CF"/>
      </bottom>
      <diagonal/>
    </border>
    <border>
      <left style="thin">
        <color rgb="FFD6E0E5"/>
      </left>
      <right/>
      <top/>
      <bottom/>
      <diagonal/>
    </border>
    <border>
      <left style="thin">
        <color rgb="FFD6E0E5"/>
      </left>
      <right/>
      <top/>
      <bottom style="medium">
        <color rgb="FF33C5FF"/>
      </bottom>
      <diagonal/>
    </border>
    <border>
      <left style="thin">
        <color rgb="FFD6E0E5"/>
      </left>
      <right/>
      <top/>
      <bottom style="thin">
        <color rgb="FFE3EAEE"/>
      </bottom>
      <diagonal/>
    </border>
    <border>
      <left style="thin">
        <color rgb="FFFFFFFF"/>
      </left>
      <right/>
      <top/>
      <bottom/>
      <diagonal/>
    </border>
    <border>
      <left style="thin">
        <color rgb="FFFFFFFF"/>
      </left>
      <right/>
      <top/>
      <bottom style="medium">
        <color rgb="FF33C5FF"/>
      </bottom>
      <diagonal/>
    </border>
    <border>
      <left style="thin">
        <color rgb="FFFFFFFF"/>
      </left>
      <right/>
      <top/>
      <bottom style="thin">
        <color rgb="FFE3EAEE"/>
      </bottom>
      <diagonal/>
    </border>
    <border>
      <left/>
      <right/>
      <top/>
      <bottom style="thin">
        <color rgb="FFE3EAEE"/>
      </bottom>
      <diagonal/>
    </border>
    <border>
      <left/>
      <right style="thin">
        <color rgb="FFA7AFB4"/>
      </right>
      <top/>
      <bottom style="thin">
        <color rgb="FFE3EAEE"/>
      </bottom>
      <diagonal/>
    </border>
    <border>
      <left/>
      <right style="thin">
        <color rgb="FFA7AFB4"/>
      </right>
      <top/>
      <bottom/>
      <diagonal/>
    </border>
    <border>
      <left/>
      <right style="thin">
        <color rgb="FFA7AFB4"/>
      </right>
      <top/>
      <bottom style="thin">
        <color rgb="FFA7AFB4"/>
      </bottom>
      <diagonal/>
    </border>
    <border>
      <left/>
      <right style="thin">
        <color rgb="FFA7AFB4"/>
      </right>
      <top/>
      <bottom style="medium">
        <color rgb="FF33C5FF"/>
      </bottom>
      <diagonal/>
    </border>
    <border>
      <left style="thin">
        <color rgb="FFE3EAEE"/>
      </left>
      <right/>
      <top/>
      <bottom style="thin">
        <color rgb="FFE3EAEE"/>
      </bottom>
      <diagonal/>
    </border>
  </borders>
  <cellStyleXfs count="1">
    <xf numFmtId="0" fontId="0" fillId="0" borderId="0"/>
  </cellStyleXfs>
  <cellXfs count="127">
    <xf numFmtId="0" fontId="0" fillId="0" borderId="0" xfId="0"/>
    <xf numFmtId="0" fontId="0" fillId="2" borderId="0" xfId="0" applyFill="1"/>
    <xf numFmtId="0" fontId="1" fillId="2" borderId="0" xfId="0" applyFont="1" applyFill="1" applyAlignment="1">
      <alignment horizontal="left" vertical="center"/>
    </xf>
    <xf numFmtId="0" fontId="2" fillId="2" borderId="0" xfId="0" applyFont="1" applyFill="1" applyAlignment="1">
      <alignment horizontal="right" vertical="center"/>
    </xf>
    <xf numFmtId="0" fontId="8" fillId="0" borderId="0" xfId="0" applyFont="1" applyAlignment="1">
      <alignment horizontal="left" vertical="top"/>
    </xf>
    <xf numFmtId="0" fontId="9" fillId="0" borderId="0" xfId="0" applyFont="1" applyAlignment="1">
      <alignment horizontal="left" vertical="top" wrapText="1"/>
    </xf>
    <xf numFmtId="0" fontId="10" fillId="4" borderId="4" xfId="0" applyFont="1" applyFill="1" applyBorder="1" applyAlignment="1">
      <alignment horizontal="center" vertical="center"/>
    </xf>
    <xf numFmtId="0" fontId="9" fillId="0" borderId="0" xfId="0" applyFont="1" applyAlignment="1">
      <alignment horizontal="left" vertical="center" wrapText="1" indent="1"/>
    </xf>
    <xf numFmtId="0" fontId="11" fillId="5" borderId="4" xfId="0" applyFont="1" applyFill="1" applyBorder="1" applyAlignment="1">
      <alignment horizontal="center" vertical="center"/>
    </xf>
    <xf numFmtId="0" fontId="12" fillId="6" borderId="4" xfId="0" applyFont="1" applyFill="1" applyBorder="1" applyAlignment="1">
      <alignment horizontal="center" vertical="center"/>
    </xf>
    <xf numFmtId="0" fontId="13" fillId="7" borderId="4" xfId="0" applyFont="1" applyFill="1" applyBorder="1" applyAlignment="1">
      <alignment horizontal="center" vertical="center"/>
    </xf>
    <xf numFmtId="0" fontId="14" fillId="8" borderId="4" xfId="0" applyFont="1" applyFill="1" applyBorder="1" applyAlignment="1">
      <alignment horizontal="center" vertical="center"/>
    </xf>
    <xf numFmtId="0" fontId="15" fillId="9" borderId="4" xfId="0" applyFont="1" applyFill="1" applyBorder="1" applyAlignment="1">
      <alignment horizontal="center" vertical="center"/>
    </xf>
    <xf numFmtId="0" fontId="16" fillId="10" borderId="4" xfId="0" applyFont="1" applyFill="1" applyBorder="1" applyAlignment="1">
      <alignment horizontal="center" vertical="center"/>
    </xf>
    <xf numFmtId="0" fontId="17" fillId="11" borderId="4" xfId="0" applyFont="1" applyFill="1" applyBorder="1" applyAlignment="1">
      <alignment horizontal="center" vertical="center"/>
    </xf>
    <xf numFmtId="0" fontId="0" fillId="0" borderId="0" xfId="0" applyAlignment="1">
      <alignment horizontal="left" vertical="center" indent="1"/>
    </xf>
    <xf numFmtId="0" fontId="0" fillId="0" borderId="26" xfId="0" applyBorder="1"/>
    <xf numFmtId="0" fontId="17" fillId="11" borderId="9" xfId="0" applyFont="1" applyFill="1" applyBorder="1" applyAlignment="1">
      <alignment horizontal="center" vertical="center" wrapText="1"/>
    </xf>
    <xf numFmtId="0" fontId="11" fillId="15" borderId="9" xfId="0" applyFont="1" applyFill="1" applyBorder="1" applyAlignment="1">
      <alignment horizontal="center" vertical="center" wrapText="1"/>
    </xf>
    <xf numFmtId="0" fontId="32" fillId="17" borderId="9" xfId="0" applyFont="1" applyFill="1" applyBorder="1" applyAlignment="1">
      <alignment horizontal="center" vertical="center" wrapText="1"/>
    </xf>
    <xf numFmtId="0" fontId="35" fillId="19" borderId="9" xfId="0" applyFont="1" applyFill="1" applyBorder="1" applyAlignment="1">
      <alignment horizontal="center" vertical="center" wrapText="1"/>
    </xf>
    <xf numFmtId="0" fontId="38" fillId="21" borderId="9" xfId="0" applyFont="1" applyFill="1" applyBorder="1" applyAlignment="1">
      <alignment horizontal="center" vertical="center" wrapText="1"/>
    </xf>
    <xf numFmtId="0" fontId="41" fillId="23" borderId="9" xfId="0" applyFont="1" applyFill="1" applyBorder="1" applyAlignment="1">
      <alignment horizontal="center" vertical="center" wrapText="1"/>
    </xf>
    <xf numFmtId="0" fontId="25" fillId="9" borderId="18" xfId="0" applyFont="1" applyFill="1" applyBorder="1" applyAlignment="1">
      <alignment horizontal="right" vertical="center" indent="1"/>
    </xf>
    <xf numFmtId="0" fontId="24" fillId="12" borderId="18" xfId="0" applyFont="1" applyFill="1" applyBorder="1" applyAlignment="1">
      <alignment horizontal="center" vertical="center" wrapText="1"/>
    </xf>
    <xf numFmtId="0" fontId="24" fillId="12" borderId="21" xfId="0" applyFont="1" applyFill="1" applyBorder="1" applyAlignment="1">
      <alignment horizontal="center" vertical="center" wrapText="1"/>
    </xf>
    <xf numFmtId="0" fontId="26" fillId="11" borderId="9" xfId="0" applyFont="1" applyFill="1" applyBorder="1" applyAlignment="1">
      <alignment horizontal="center"/>
    </xf>
    <xf numFmtId="0" fontId="30" fillId="15" borderId="9" xfId="0" applyFont="1" applyFill="1" applyBorder="1" applyAlignment="1">
      <alignment horizontal="center"/>
    </xf>
    <xf numFmtId="0" fontId="33" fillId="17" borderId="9" xfId="0" applyFont="1" applyFill="1" applyBorder="1" applyAlignment="1">
      <alignment horizontal="center"/>
    </xf>
    <xf numFmtId="0" fontId="36" fillId="19" borderId="9" xfId="0" applyFont="1" applyFill="1" applyBorder="1" applyAlignment="1">
      <alignment horizontal="center"/>
    </xf>
    <xf numFmtId="0" fontId="39" fillId="21" borderId="9" xfId="0" applyFont="1" applyFill="1" applyBorder="1" applyAlignment="1">
      <alignment horizontal="center"/>
    </xf>
    <xf numFmtId="0" fontId="42" fillId="23" borderId="9" xfId="0" applyFont="1" applyFill="1" applyBorder="1" applyAlignment="1">
      <alignment horizontal="center"/>
    </xf>
    <xf numFmtId="0" fontId="46" fillId="12" borderId="18" xfId="0" applyFont="1" applyFill="1" applyBorder="1" applyAlignment="1">
      <alignment horizontal="center" vertical="center" wrapText="1"/>
    </xf>
    <xf numFmtId="0" fontId="46" fillId="12" borderId="21" xfId="0" applyFont="1" applyFill="1" applyBorder="1" applyAlignment="1">
      <alignment horizontal="center" vertical="center" wrapText="1"/>
    </xf>
    <xf numFmtId="9" fontId="27" fillId="12" borderId="10" xfId="0" applyNumberFormat="1" applyFont="1" applyFill="1" applyBorder="1" applyAlignment="1">
      <alignment horizontal="center" vertical="center"/>
    </xf>
    <xf numFmtId="9" fontId="27" fillId="12" borderId="13" xfId="0" applyNumberFormat="1" applyFont="1" applyFill="1" applyBorder="1" applyAlignment="1">
      <alignment horizontal="center" vertical="center"/>
    </xf>
    <xf numFmtId="9" fontId="27" fillId="12" borderId="14" xfId="0" applyNumberFormat="1" applyFont="1" applyFill="1" applyBorder="1" applyAlignment="1">
      <alignment horizontal="center" vertical="center"/>
    </xf>
    <xf numFmtId="9" fontId="27" fillId="12" borderId="15" xfId="0" applyNumberFormat="1" applyFont="1" applyFill="1" applyBorder="1" applyAlignment="1">
      <alignment horizontal="center" vertical="center"/>
    </xf>
    <xf numFmtId="9" fontId="27" fillId="12" borderId="16" xfId="0" applyNumberFormat="1" applyFont="1" applyFill="1" applyBorder="1" applyAlignment="1">
      <alignment horizontal="center" vertical="center"/>
    </xf>
    <xf numFmtId="9" fontId="27" fillId="12" borderId="17" xfId="0" applyNumberFormat="1" applyFont="1" applyFill="1" applyBorder="1" applyAlignment="1">
      <alignment horizontal="center" vertical="center"/>
    </xf>
    <xf numFmtId="0" fontId="47" fillId="12" borderId="18" xfId="0" applyFont="1" applyFill="1" applyBorder="1" applyAlignment="1">
      <alignment horizontal="center" vertical="center"/>
    </xf>
    <xf numFmtId="0" fontId="47" fillId="12" borderId="21" xfId="0" applyFont="1" applyFill="1" applyBorder="1" applyAlignment="1">
      <alignment horizontal="center" vertical="center"/>
    </xf>
    <xf numFmtId="166" fontId="48" fillId="12" borderId="18" xfId="0" applyNumberFormat="1" applyFont="1" applyFill="1" applyBorder="1" applyAlignment="1">
      <alignment horizontal="center" vertical="center"/>
    </xf>
    <xf numFmtId="166" fontId="48" fillId="12" borderId="21" xfId="0" applyNumberFormat="1" applyFont="1" applyFill="1" applyBorder="1" applyAlignment="1">
      <alignment horizontal="center" vertical="center"/>
    </xf>
    <xf numFmtId="164" fontId="8" fillId="9" borderId="0" xfId="0" applyNumberFormat="1" applyFont="1" applyFill="1" applyAlignment="1">
      <alignment horizontal="center" vertical="center"/>
    </xf>
    <xf numFmtId="0" fontId="0" fillId="9" borderId="26" xfId="0" applyFill="1" applyBorder="1"/>
    <xf numFmtId="164" fontId="28" fillId="14" borderId="9" xfId="0" applyNumberFormat="1" applyFont="1" applyFill="1" applyBorder="1" applyAlignment="1">
      <alignment horizontal="center" vertical="center"/>
    </xf>
    <xf numFmtId="164" fontId="28" fillId="16" borderId="9" xfId="0" applyNumberFormat="1" applyFont="1" applyFill="1" applyBorder="1" applyAlignment="1">
      <alignment horizontal="center" vertical="center"/>
    </xf>
    <xf numFmtId="164" fontId="28" fillId="18" borderId="9" xfId="0" applyNumberFormat="1" applyFont="1" applyFill="1" applyBorder="1" applyAlignment="1">
      <alignment horizontal="center" vertical="center"/>
    </xf>
    <xf numFmtId="164" fontId="28" fillId="20" borderId="9" xfId="0" applyNumberFormat="1" applyFont="1" applyFill="1" applyBorder="1" applyAlignment="1">
      <alignment horizontal="center" vertical="center"/>
    </xf>
    <xf numFmtId="164" fontId="28" fillId="22" borderId="9" xfId="0" applyNumberFormat="1" applyFont="1" applyFill="1" applyBorder="1" applyAlignment="1">
      <alignment horizontal="center" vertical="center"/>
    </xf>
    <xf numFmtId="164" fontId="28" fillId="24" borderId="9" xfId="0" applyNumberFormat="1" applyFont="1" applyFill="1" applyBorder="1" applyAlignment="1">
      <alignment horizontal="center" vertical="center"/>
    </xf>
    <xf numFmtId="9" fontId="24" fillId="12" borderId="18" xfId="0" applyNumberFormat="1" applyFont="1" applyFill="1" applyBorder="1" applyAlignment="1">
      <alignment horizontal="center" vertical="center"/>
    </xf>
    <xf numFmtId="9" fontId="24" fillId="12" borderId="21" xfId="0" applyNumberFormat="1" applyFont="1" applyFill="1" applyBorder="1" applyAlignment="1">
      <alignment horizontal="center" vertical="center"/>
    </xf>
    <xf numFmtId="0" fontId="24" fillId="13" borderId="8" xfId="0" applyFont="1" applyFill="1" applyBorder="1" applyAlignment="1">
      <alignment horizontal="center" vertical="center"/>
    </xf>
    <xf numFmtId="0" fontId="24" fillId="13" borderId="8" xfId="0" applyFont="1" applyFill="1" applyBorder="1" applyAlignment="1">
      <alignment horizontal="left" vertical="center" indent="1"/>
    </xf>
    <xf numFmtId="0" fontId="24" fillId="13" borderId="28" xfId="0" applyFont="1" applyFill="1" applyBorder="1" applyAlignment="1">
      <alignment horizontal="center" vertical="center"/>
    </xf>
    <xf numFmtId="0" fontId="29" fillId="11" borderId="11" xfId="0" applyFont="1" applyFill="1" applyBorder="1" applyAlignment="1">
      <alignment horizontal="center" vertical="center" wrapText="1"/>
    </xf>
    <xf numFmtId="0" fontId="31" fillId="15" borderId="11" xfId="0" applyFont="1" applyFill="1" applyBorder="1" applyAlignment="1">
      <alignment horizontal="center" vertical="center" wrapText="1"/>
    </xf>
    <xf numFmtId="0" fontId="34" fillId="17" borderId="11" xfId="0" applyFont="1" applyFill="1" applyBorder="1" applyAlignment="1">
      <alignment horizontal="center" vertical="center" wrapText="1"/>
    </xf>
    <xf numFmtId="0" fontId="37" fillId="19" borderId="11" xfId="0" applyFont="1" applyFill="1" applyBorder="1" applyAlignment="1">
      <alignment horizontal="center" vertical="center" wrapText="1"/>
    </xf>
    <xf numFmtId="0" fontId="40" fillId="21" borderId="11" xfId="0" applyFont="1" applyFill="1" applyBorder="1" applyAlignment="1">
      <alignment horizontal="center" vertical="center" wrapText="1"/>
    </xf>
    <xf numFmtId="0" fontId="43" fillId="23" borderId="11" xfId="0" applyFont="1" applyFill="1" applyBorder="1" applyAlignment="1">
      <alignment horizontal="center" vertical="center" wrapText="1"/>
    </xf>
    <xf numFmtId="0" fontId="24" fillId="13" borderId="19" xfId="0" applyFont="1" applyFill="1" applyBorder="1" applyAlignment="1">
      <alignment horizontal="left" vertical="center" indent="1"/>
    </xf>
    <xf numFmtId="0" fontId="23" fillId="12" borderId="19" xfId="0" applyFont="1" applyFill="1" applyBorder="1" applyAlignment="1">
      <alignment horizontal="center" vertical="center"/>
    </xf>
    <xf numFmtId="0" fontId="23" fillId="12" borderId="22" xfId="0" applyFont="1" applyFill="1" applyBorder="1" applyAlignment="1">
      <alignment horizontal="center" vertical="center"/>
    </xf>
    <xf numFmtId="0" fontId="21" fillId="9" borderId="24" xfId="0" applyFont="1" applyFill="1" applyBorder="1" applyAlignment="1">
      <alignment horizontal="center" vertical="center"/>
    </xf>
    <xf numFmtId="0" fontId="9" fillId="12" borderId="24" xfId="0" applyFont="1" applyFill="1" applyBorder="1" applyAlignment="1">
      <alignment horizontal="left" vertical="center" indent="1"/>
    </xf>
    <xf numFmtId="0" fontId="48" fillId="12" borderId="24" xfId="0" applyFont="1" applyFill="1" applyBorder="1" applyAlignment="1">
      <alignment horizontal="center" vertical="center"/>
    </xf>
    <xf numFmtId="164" fontId="27" fillId="9" borderId="24" xfId="0" applyNumberFormat="1" applyFont="1" applyFill="1" applyBorder="1" applyAlignment="1">
      <alignment horizontal="center" vertical="center"/>
    </xf>
    <xf numFmtId="0" fontId="24" fillId="9" borderId="25" xfId="0" applyFont="1" applyFill="1" applyBorder="1" applyAlignment="1">
      <alignment horizontal="center" vertical="center"/>
    </xf>
    <xf numFmtId="164" fontId="9" fillId="14" borderId="12" xfId="0" applyNumberFormat="1" applyFont="1" applyFill="1" applyBorder="1" applyAlignment="1">
      <alignment horizontal="center" vertical="center"/>
    </xf>
    <xf numFmtId="164" fontId="9" fillId="16" borderId="12" xfId="0" applyNumberFormat="1" applyFont="1" applyFill="1" applyBorder="1" applyAlignment="1">
      <alignment horizontal="center" vertical="center"/>
    </xf>
    <xf numFmtId="164" fontId="9" fillId="18" borderId="12" xfId="0" applyNumberFormat="1" applyFont="1" applyFill="1" applyBorder="1" applyAlignment="1">
      <alignment horizontal="center" vertical="center"/>
    </xf>
    <xf numFmtId="164" fontId="9" fillId="20" borderId="12" xfId="0" applyNumberFormat="1" applyFont="1" applyFill="1" applyBorder="1" applyAlignment="1">
      <alignment horizontal="center" vertical="center"/>
    </xf>
    <xf numFmtId="164" fontId="9" fillId="22" borderId="12" xfId="0" applyNumberFormat="1" applyFont="1" applyFill="1" applyBorder="1" applyAlignment="1">
      <alignment horizontal="center" vertical="center"/>
    </xf>
    <xf numFmtId="164" fontId="9" fillId="24" borderId="12" xfId="0" applyNumberFormat="1" applyFont="1" applyFill="1" applyBorder="1" applyAlignment="1">
      <alignment horizontal="center" vertical="center"/>
    </xf>
    <xf numFmtId="0" fontId="45" fillId="12" borderId="20" xfId="0" applyFont="1" applyFill="1" applyBorder="1" applyAlignment="1">
      <alignment horizontal="left" vertical="top" wrapText="1" indent="1"/>
    </xf>
    <xf numFmtId="0" fontId="9" fillId="12" borderId="20" xfId="0" applyFont="1" applyFill="1" applyBorder="1" applyAlignment="1">
      <alignment horizontal="center" vertical="center"/>
    </xf>
    <xf numFmtId="0" fontId="9" fillId="12" borderId="23" xfId="0" applyFont="1" applyFill="1" applyBorder="1" applyAlignment="1">
      <alignment horizontal="center" vertical="center"/>
    </xf>
    <xf numFmtId="0" fontId="49" fillId="0" borderId="0" xfId="0" applyFont="1" applyAlignment="1">
      <alignment horizontal="left" vertical="center" indent="1"/>
    </xf>
    <xf numFmtId="0" fontId="50" fillId="3" borderId="11" xfId="0" applyFont="1" applyFill="1" applyBorder="1" applyAlignment="1">
      <alignment horizontal="center" vertical="center" wrapText="1"/>
    </xf>
    <xf numFmtId="0" fontId="9" fillId="9" borderId="24" xfId="0" applyFont="1" applyFill="1" applyBorder="1" applyAlignment="1">
      <alignment horizontal="left" vertical="center" indent="1"/>
    </xf>
    <xf numFmtId="0" fontId="8" fillId="12" borderId="29" xfId="0" applyFont="1" applyFill="1" applyBorder="1" applyAlignment="1">
      <alignment horizontal="center" vertical="center"/>
    </xf>
    <xf numFmtId="0" fontId="47" fillId="12" borderId="20" xfId="0" applyFont="1" applyFill="1" applyBorder="1" applyAlignment="1">
      <alignment horizontal="left" vertical="center" wrapText="1" indent="1"/>
    </xf>
    <xf numFmtId="0" fontId="8" fillId="0" borderId="0" xfId="0" applyFont="1" applyAlignment="1">
      <alignment horizontal="left" vertical="top" wrapText="1"/>
    </xf>
    <xf numFmtId="0" fontId="53" fillId="9" borderId="0" xfId="0" applyFont="1" applyFill="1" applyAlignment="1">
      <alignment horizontal="left" vertical="top" wrapText="1"/>
    </xf>
    <xf numFmtId="0" fontId="8" fillId="12" borderId="7" xfId="0" applyFont="1" applyFill="1" applyBorder="1" applyAlignment="1">
      <alignment horizontal="left" vertical="center" indent="1"/>
    </xf>
    <xf numFmtId="0" fontId="55" fillId="0" borderId="0" xfId="0" applyFont="1" applyAlignment="1">
      <alignment horizontal="right" vertical="center" indent="1"/>
    </xf>
    <xf numFmtId="0" fontId="9" fillId="3" borderId="1" xfId="0" applyFont="1" applyFill="1" applyBorder="1" applyAlignment="1">
      <alignment horizontal="left" vertical="center" wrapText="1" indent="1"/>
    </xf>
    <xf numFmtId="0" fontId="8" fillId="3" borderId="1" xfId="0" applyFont="1" applyFill="1" applyBorder="1" applyAlignment="1">
      <alignment horizontal="left" vertical="center" wrapText="1" indent="1"/>
    </xf>
    <xf numFmtId="0" fontId="9" fillId="12" borderId="7" xfId="0" applyFont="1" applyFill="1" applyBorder="1" applyAlignment="1">
      <alignment horizontal="left" vertical="top" wrapText="1" indent="1"/>
    </xf>
    <xf numFmtId="0" fontId="8" fillId="0" borderId="0" xfId="0" applyFont="1" applyAlignment="1">
      <alignment horizontal="left" vertical="center"/>
    </xf>
    <xf numFmtId="0" fontId="56" fillId="0" borderId="0" xfId="0" applyFont="1" applyAlignment="1">
      <alignment horizontal="left" vertical="center" indent="1"/>
    </xf>
    <xf numFmtId="0" fontId="23" fillId="0" borderId="0" xfId="0" applyFont="1"/>
    <xf numFmtId="0" fontId="47" fillId="12" borderId="24" xfId="0" applyFont="1" applyFill="1" applyBorder="1" applyAlignment="1">
      <alignment horizontal="left" vertical="top" wrapText="1" indent="1"/>
    </xf>
    <xf numFmtId="164" fontId="47" fillId="12" borderId="24" xfId="0" applyNumberFormat="1" applyFont="1" applyFill="1" applyBorder="1" applyAlignment="1">
      <alignment horizontal="left" vertical="top" wrapText="1" indent="1"/>
    </xf>
    <xf numFmtId="0" fontId="5" fillId="3" borderId="1" xfId="0" applyFont="1" applyFill="1" applyBorder="1" applyAlignment="1">
      <alignment horizontal="left" vertical="center" wrapText="1" indent="1"/>
    </xf>
    <xf numFmtId="0" fontId="0" fillId="0" borderId="0" xfId="0"/>
    <xf numFmtId="0" fontId="7" fillId="0" borderId="2" xfId="0" applyFont="1" applyBorder="1" applyAlignment="1">
      <alignment horizontal="left"/>
    </xf>
    <xf numFmtId="0" fontId="0" fillId="0" borderId="3" xfId="0" applyBorder="1"/>
    <xf numFmtId="0" fontId="20" fillId="3" borderId="1" xfId="0" applyFont="1" applyFill="1" applyBorder="1" applyAlignment="1">
      <alignment horizontal="left" vertical="center" indent="1"/>
    </xf>
    <xf numFmtId="0" fontId="0" fillId="3" borderId="1" xfId="0" applyFill="1" applyBorder="1"/>
    <xf numFmtId="0" fontId="6" fillId="3" borderId="1" xfId="0" applyFont="1" applyFill="1" applyBorder="1" applyAlignment="1">
      <alignment horizontal="left" vertical="top" indent="1"/>
    </xf>
    <xf numFmtId="0" fontId="3" fillId="0" borderId="0" xfId="0" applyFont="1" applyAlignment="1">
      <alignment horizontal="left" vertical="center"/>
    </xf>
    <xf numFmtId="0" fontId="7" fillId="3" borderId="1" xfId="0" applyFont="1" applyFill="1" applyBorder="1" applyAlignment="1">
      <alignment horizontal="left" indent="1"/>
    </xf>
    <xf numFmtId="0" fontId="19" fillId="3" borderId="1" xfId="0" applyFont="1" applyFill="1" applyBorder="1" applyAlignment="1">
      <alignment horizontal="left" vertical="center" wrapText="1" indent="1"/>
    </xf>
    <xf numFmtId="0" fontId="18" fillId="0" borderId="0" xfId="0" applyFont="1" applyAlignment="1">
      <alignment horizontal="left" vertical="center" wrapText="1"/>
    </xf>
    <xf numFmtId="0" fontId="21" fillId="0" borderId="0" xfId="0" applyFont="1" applyAlignment="1">
      <alignment horizontal="left" vertical="center"/>
    </xf>
    <xf numFmtId="0" fontId="4" fillId="0" borderId="0" xfId="0" applyFont="1" applyAlignment="1">
      <alignment horizontal="left" vertical="center" wrapText="1"/>
    </xf>
    <xf numFmtId="0" fontId="23" fillId="0" borderId="0" xfId="0" applyFont="1" applyAlignment="1">
      <alignment horizontal="center"/>
    </xf>
    <xf numFmtId="0" fontId="0" fillId="0" borderId="26" xfId="0" applyBorder="1"/>
    <xf numFmtId="0" fontId="24" fillId="12" borderId="7" xfId="0" applyFont="1" applyFill="1" applyBorder="1" applyAlignment="1">
      <alignment horizontal="center" vertical="center"/>
    </xf>
    <xf numFmtId="0" fontId="0" fillId="0" borderId="27" xfId="0" applyBorder="1"/>
    <xf numFmtId="0" fontId="0" fillId="0" borderId="0" xfId="0" applyAlignment="1">
      <alignment horizontal="left" vertical="center" indent="1"/>
    </xf>
    <xf numFmtId="0" fontId="25" fillId="0" borderId="0" xfId="0" applyFont="1" applyAlignment="1">
      <alignment horizontal="center" vertical="center"/>
    </xf>
    <xf numFmtId="0" fontId="25" fillId="9" borderId="0" xfId="0" applyFont="1" applyFill="1" applyAlignment="1">
      <alignment horizontal="right" vertical="center" indent="1"/>
    </xf>
    <xf numFmtId="0" fontId="22" fillId="0" borderId="5" xfId="0" applyFont="1" applyBorder="1" applyAlignment="1">
      <alignment horizontal="left" wrapText="1" indent="1"/>
    </xf>
    <xf numFmtId="0" fontId="0" fillId="0" borderId="6" xfId="0" applyBorder="1"/>
    <xf numFmtId="0" fontId="44" fillId="0" borderId="0" xfId="0" applyFont="1" applyAlignment="1">
      <alignment horizontal="center" vertical="center"/>
    </xf>
    <xf numFmtId="0" fontId="21" fillId="0" borderId="0" xfId="0" applyFont="1" applyAlignment="1">
      <alignment horizontal="left" vertical="center" indent="1"/>
    </xf>
    <xf numFmtId="0" fontId="7" fillId="0" borderId="0" xfId="0" applyFont="1" applyAlignment="1">
      <alignment horizontal="left"/>
    </xf>
    <xf numFmtId="0" fontId="49" fillId="0" borderId="0" xfId="0" applyFont="1" applyAlignment="1">
      <alignment horizontal="left" vertical="center" wrapText="1"/>
    </xf>
    <xf numFmtId="0" fontId="54" fillId="0" borderId="0" xfId="0" applyFont="1" applyAlignment="1">
      <alignment horizontal="left" vertical="center" wrapText="1"/>
    </xf>
    <xf numFmtId="0" fontId="51" fillId="0" borderId="0" xfId="0" applyFont="1" applyAlignment="1">
      <alignment horizontal="left" vertical="center"/>
    </xf>
    <xf numFmtId="0" fontId="52" fillId="0" borderId="0" xfId="0" applyFont="1" applyAlignment="1">
      <alignment horizontal="left" vertical="center" wrapText="1"/>
    </xf>
    <xf numFmtId="0" fontId="0" fillId="0" borderId="0" xfId="0" applyAlignment="1">
      <alignment horizontal="left" vertical="center" wrapText="1" indent="1"/>
    </xf>
  </cellXfs>
  <cellStyles count="1">
    <cellStyle name="Normal" xfId="0" builtinId="0"/>
  </cellStyles>
  <dxfs count="46">
    <dxf>
      <font>
        <color rgb="FF15803D"/>
      </font>
    </dxf>
    <dxf>
      <font>
        <color rgb="FFD50000"/>
      </font>
    </dxf>
    <dxf>
      <font>
        <b/>
        <color rgb="FFE64A19"/>
      </font>
      <fill>
        <patternFill patternType="solid">
          <fgColor rgb="FFFDE9E2"/>
          <bgColor rgb="FFFDE9E2"/>
        </patternFill>
      </fill>
    </dxf>
    <dxf>
      <font>
        <b/>
        <color rgb="FFB45309"/>
      </font>
      <fill>
        <patternFill patternType="solid">
          <fgColor rgb="FFFFF4D6"/>
          <bgColor rgb="FFFFF4D6"/>
        </patternFill>
      </fill>
    </dxf>
    <dxf>
      <font>
        <b/>
        <color rgb="FF15803D"/>
      </font>
      <fill>
        <patternFill patternType="solid">
          <fgColor rgb="FFE4F9F1"/>
          <bgColor rgb="FFE4F9F1"/>
        </patternFill>
      </fill>
    </dxf>
    <dxf>
      <font>
        <b/>
        <color rgb="FF0077B6"/>
      </font>
      <fill>
        <patternFill patternType="solid">
          <fgColor rgb="FFE1F3FD"/>
          <bgColor rgb="FFE1F3FD"/>
        </patternFill>
      </fill>
    </dxf>
    <dxf>
      <font>
        <b/>
        <color rgb="FF9A3412"/>
      </font>
      <fill>
        <patternFill patternType="solid">
          <fgColor rgb="FFFFD8CC"/>
          <bgColor rgb="FFFFD8CC"/>
        </patternFill>
      </fill>
    </dxf>
    <dxf>
      <font>
        <b/>
        <color rgb="FFD50000"/>
      </font>
    </dxf>
    <dxf>
      <fill>
        <patternFill patternType="solid">
          <fgColor rgb="FFEEF8FE"/>
          <bgColor rgb="FFEEF8FE"/>
        </patternFill>
      </fill>
    </dxf>
    <dxf>
      <fill>
        <patternFill patternType="solid">
          <fgColor rgb="FFEFFBF5"/>
          <bgColor rgb="FFEFFBF5"/>
        </patternFill>
      </fill>
    </dxf>
    <dxf>
      <fill>
        <patternFill patternType="solid">
          <fgColor rgb="FFFBF8E8"/>
          <bgColor rgb="FFFBF8E8"/>
        </patternFill>
      </fill>
    </dxf>
    <dxf>
      <fill>
        <patternFill patternType="solid">
          <fgColor rgb="FFFFF0F6"/>
          <bgColor rgb="FFFFF0F6"/>
        </patternFill>
      </fill>
    </dxf>
    <dxf>
      <fill>
        <patternFill patternType="solid">
          <fgColor rgb="FFF5F3FE"/>
          <bgColor rgb="FFF5F3FE"/>
        </patternFill>
      </fill>
    </dxf>
    <dxf>
      <fill>
        <patternFill patternType="solid">
          <fgColor rgb="FFFFF4ED"/>
          <bgColor rgb="FFFFF4ED"/>
        </patternFill>
      </fill>
    </dxf>
    <dxf>
      <font>
        <color rgb="FFE64A19"/>
      </font>
    </dxf>
    <dxf>
      <font>
        <color rgb="FFB45309"/>
      </font>
    </dxf>
    <dxf>
      <font>
        <color rgb="FF15803D"/>
      </font>
    </dxf>
    <dxf>
      <font>
        <color rgb="FF0077B6"/>
      </font>
    </dxf>
    <dxf>
      <font>
        <i/>
        <color rgb="FF798286"/>
      </font>
    </dxf>
    <dxf>
      <font>
        <b/>
        <color rgb="FFD50000"/>
      </font>
      <fill>
        <patternFill patternType="solid">
          <fgColor rgb="FFFFE5E5"/>
          <bgColor rgb="FFFFE5E5"/>
        </patternFill>
      </fill>
    </dxf>
    <dxf>
      <font>
        <color rgb="FF0077B6"/>
      </font>
    </dxf>
    <dxf>
      <font>
        <color rgb="FF15803D"/>
      </font>
    </dxf>
    <dxf>
      <font>
        <color rgb="FFB45309"/>
      </font>
    </dxf>
    <dxf>
      <font>
        <color rgb="FFE64A19"/>
      </font>
    </dxf>
    <dxf>
      <font>
        <b/>
        <color rgb="FFD50000"/>
      </font>
    </dxf>
    <dxf>
      <fill>
        <patternFill patternType="solid">
          <fgColor rgb="FFFDE68A"/>
          <bgColor rgb="FFFDE68A"/>
        </patternFill>
      </fill>
    </dxf>
    <dxf>
      <fill>
        <patternFill patternType="solid">
          <fgColor rgb="FFFFE0CF"/>
          <bgColor rgb="FFFFE0CF"/>
        </patternFill>
      </fill>
    </dxf>
    <dxf>
      <fill>
        <patternFill patternType="solid">
          <fgColor rgb="FFE3DEFC"/>
          <bgColor rgb="FFE3DEFC"/>
        </patternFill>
      </fill>
    </dxf>
    <dxf>
      <fill>
        <patternFill patternType="solid">
          <fgColor rgb="FFFFD6E8"/>
          <bgColor rgb="FFFFD6E8"/>
        </patternFill>
      </fill>
    </dxf>
    <dxf>
      <fill>
        <patternFill patternType="solid">
          <fgColor rgb="FFF3ECC0"/>
          <bgColor rgb="FFF3ECC0"/>
        </patternFill>
      </fill>
    </dxf>
    <dxf>
      <fill>
        <patternFill patternType="solid">
          <fgColor rgb="FFD3F5E3"/>
          <bgColor rgb="FFD3F5E3"/>
        </patternFill>
      </fill>
    </dxf>
    <dxf>
      <fill>
        <patternFill patternType="solid">
          <fgColor rgb="FFD0EDFD"/>
          <bgColor rgb="FFD0EDFD"/>
        </patternFill>
      </fill>
    </dxf>
    <dxf>
      <font>
        <color rgb="FF15803D"/>
      </font>
    </dxf>
    <dxf>
      <font>
        <color rgb="FFB45309"/>
      </font>
    </dxf>
    <dxf>
      <font>
        <color rgb="FFE64A19"/>
      </font>
    </dxf>
    <dxf>
      <font>
        <b/>
        <color rgb="FFD50000"/>
      </font>
    </dxf>
    <dxf>
      <font>
        <color rgb="FF0077B6"/>
      </font>
    </dxf>
    <dxf>
      <fill>
        <patternFill patternType="solid">
          <fgColor rgb="FFFDE68A"/>
          <bgColor rgb="FFFDE68A"/>
        </patternFill>
      </fill>
    </dxf>
    <dxf>
      <font>
        <color rgb="FF15803D"/>
      </font>
    </dxf>
    <dxf>
      <font>
        <color rgb="FFB45309"/>
      </font>
    </dxf>
    <dxf>
      <font>
        <color rgb="FF0077B6"/>
      </font>
      <fill>
        <patternFill patternType="solid">
          <fgColor rgb="FFE1F3FD"/>
          <bgColor rgb="FFE1F3FD"/>
        </patternFill>
      </fill>
    </dxf>
    <dxf>
      <font>
        <color rgb="FF15803D"/>
      </font>
      <fill>
        <patternFill patternType="solid">
          <fgColor rgb="FFE4F9F1"/>
          <bgColor rgb="FFE4F9F1"/>
        </patternFill>
      </fill>
    </dxf>
    <dxf>
      <font>
        <color rgb="FFB45309"/>
      </font>
      <fill>
        <patternFill patternType="solid">
          <fgColor rgb="FFFFF4D6"/>
          <bgColor rgb="FFFFF4D6"/>
        </patternFill>
      </fill>
    </dxf>
    <dxf>
      <font>
        <color rgb="FFE64A19"/>
      </font>
      <fill>
        <patternFill patternType="solid">
          <fgColor rgb="FFFDE9E2"/>
          <bgColor rgb="FFFDE9E2"/>
        </patternFill>
      </fill>
    </dxf>
    <dxf>
      <font>
        <b/>
        <color rgb="FFD50000"/>
      </font>
      <fill>
        <patternFill patternType="solid">
          <fgColor rgb="FFFFE5E5"/>
          <bgColor rgb="FFFFE5E5"/>
        </patternFill>
      </fill>
    </dxf>
    <dxf>
      <fill>
        <patternFill patternType="solid">
          <fgColor rgb="FFFFF8E1"/>
          <bgColor rgb="FFFFF8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114300</xdr:rowOff>
    </xdr:from>
    <xdr:ext cx="962025" cy="2857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95250</xdr:colOff>
      <xdr:row>0</xdr:row>
      <xdr:rowOff>114300</xdr:rowOff>
    </xdr:from>
    <xdr:ext cx="962025" cy="28575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95250</xdr:colOff>
      <xdr:row>0</xdr:row>
      <xdr:rowOff>114300</xdr:rowOff>
    </xdr:from>
    <xdr:ext cx="962025" cy="28575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95250</xdr:colOff>
      <xdr:row>0</xdr:row>
      <xdr:rowOff>114300</xdr:rowOff>
    </xdr:from>
    <xdr:ext cx="962025" cy="28575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95250</xdr:colOff>
      <xdr:row>0</xdr:row>
      <xdr:rowOff>114300</xdr:rowOff>
    </xdr:from>
    <xdr:ext cx="962025" cy="28575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gradefully.com/fr/essai/?utm_source=excel-gradebook&amp;utm_medium=template&amp;utm_campaign=free-gradebook&amp;utm_content=fr-start-here-cta" TargetMode="External"/><Relationship Id="rId1" Type="http://schemas.openxmlformats.org/officeDocument/2006/relationships/hyperlink" Target="https://www.gradefully.com/fr/?utm_source=excel-gradebook&amp;utm_medium=template&amp;utm_campaign=free-gradebook&amp;utm_content=fr-start-her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gradefully.com/fr/?utm_source=excel-gradebook&amp;utm_medium=template&amp;utm_campaign=free-gradebook&amp;utm_content=fr-gradebook"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gradefully.com/fr/?utm_source=excel-gradebook&amp;utm_medium=template&amp;utm_campaign=free-gradebook&amp;utm_content=fr-learning-skills"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www.gradefully.com/fr/essai/?utm_source=excel-gradebook&amp;utm_medium=template&amp;utm_campaign=free-gradebook&amp;utm_content=fr-ai-prompt-cta" TargetMode="External"/><Relationship Id="rId1" Type="http://schemas.openxmlformats.org/officeDocument/2006/relationships/hyperlink" Target="https://www.gradefully.com/fr/?utm_source=excel-gradebook&amp;utm_medium=template&amp;utm_campaign=free-gradebook&amp;utm_content=fr-ai-prompt"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gradefully.com/fr/?utm_source=excel-gradebook&amp;utm_medium=template&amp;utm_campaign=free-gradebook&amp;utm_content=fr-ai-da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3C5FF"/>
    <pageSetUpPr fitToPage="1"/>
  </sheetPr>
  <dimension ref="A1:D50"/>
  <sheetViews>
    <sheetView showGridLines="0" tabSelected="1" workbookViewId="0"/>
  </sheetViews>
  <sheetFormatPr defaultRowHeight="14.25" x14ac:dyDescent="0.45"/>
  <cols>
    <col min="1" max="1" width="3" customWidth="1"/>
    <col min="2" max="2" width="24" customWidth="1"/>
    <col min="3" max="3" width="84" customWidth="1"/>
    <col min="4" max="4" width="16" customWidth="1"/>
  </cols>
  <sheetData>
    <row r="1" spans="1:4" ht="40.049999999999997" customHeight="1" x14ac:dyDescent="0.45">
      <c r="A1" s="1"/>
      <c r="B1" s="1"/>
      <c r="C1" s="2" t="s">
        <v>0</v>
      </c>
      <c r="D1" s="3" t="s">
        <v>1</v>
      </c>
    </row>
    <row r="2" spans="1:4" ht="12" customHeight="1" x14ac:dyDescent="0.45"/>
    <row r="3" spans="1:4" ht="34.049999999999997" customHeight="1" x14ac:dyDescent="0.45">
      <c r="B3" s="104" t="s">
        <v>0</v>
      </c>
      <c r="C3" s="98"/>
    </row>
    <row r="4" spans="1:4" ht="50.85" customHeight="1" x14ac:dyDescent="0.45">
      <c r="B4" s="109" t="s">
        <v>2</v>
      </c>
      <c r="C4" s="98"/>
    </row>
    <row r="5" spans="1:4" ht="8" customHeight="1" x14ac:dyDescent="0.45"/>
    <row r="6" spans="1:4" ht="63.1" customHeight="1" x14ac:dyDescent="0.45">
      <c r="B6" s="97" t="s">
        <v>3</v>
      </c>
      <c r="C6" s="98"/>
    </row>
    <row r="7" spans="1:4" ht="20" customHeight="1" x14ac:dyDescent="0.45">
      <c r="B7" s="103" t="s">
        <v>4</v>
      </c>
      <c r="C7" s="98"/>
    </row>
    <row r="8" spans="1:4" ht="30" customHeight="1" x14ac:dyDescent="0.5">
      <c r="B8" s="99" t="s">
        <v>5</v>
      </c>
      <c r="C8" s="100"/>
    </row>
    <row r="9" spans="1:4" ht="6" customHeight="1" x14ac:dyDescent="0.45"/>
    <row r="10" spans="1:4" ht="60.4" customHeight="1" x14ac:dyDescent="0.45">
      <c r="B10" s="4" t="s">
        <v>6</v>
      </c>
      <c r="C10" s="5" t="s">
        <v>7</v>
      </c>
    </row>
    <row r="11" spans="1:4" ht="46.8" customHeight="1" x14ac:dyDescent="0.45">
      <c r="B11" s="4" t="s">
        <v>8</v>
      </c>
      <c r="C11" s="5" t="s">
        <v>9</v>
      </c>
    </row>
    <row r="12" spans="1:4" ht="46.8" customHeight="1" x14ac:dyDescent="0.45">
      <c r="B12" s="4" t="s">
        <v>10</v>
      </c>
      <c r="C12" s="5" t="s">
        <v>11</v>
      </c>
    </row>
    <row r="13" spans="1:4" ht="46.8" customHeight="1" x14ac:dyDescent="0.45">
      <c r="B13" s="4" t="s">
        <v>12</v>
      </c>
      <c r="C13" s="5" t="s">
        <v>13</v>
      </c>
    </row>
    <row r="14" spans="1:4" ht="30" customHeight="1" x14ac:dyDescent="0.5">
      <c r="B14" s="99" t="s">
        <v>14</v>
      </c>
      <c r="C14" s="100"/>
    </row>
    <row r="15" spans="1:4" ht="6" customHeight="1" x14ac:dyDescent="0.45"/>
    <row r="16" spans="1:4" ht="33.200000000000003" customHeight="1" x14ac:dyDescent="0.45">
      <c r="B16" s="4" t="s">
        <v>15</v>
      </c>
      <c r="C16" s="5" t="s">
        <v>16</v>
      </c>
    </row>
    <row r="17" spans="2:3" ht="19.600000000000001" customHeight="1" x14ac:dyDescent="0.45">
      <c r="B17" s="4" t="s">
        <v>17</v>
      </c>
      <c r="C17" s="5" t="s">
        <v>18</v>
      </c>
    </row>
    <row r="18" spans="2:3" ht="46.8" customHeight="1" x14ac:dyDescent="0.45">
      <c r="B18" s="4" t="s">
        <v>19</v>
      </c>
      <c r="C18" s="5" t="s">
        <v>20</v>
      </c>
    </row>
    <row r="19" spans="2:3" ht="33.200000000000003" customHeight="1" x14ac:dyDescent="0.45">
      <c r="B19" s="4" t="s">
        <v>21</v>
      </c>
      <c r="C19" s="5" t="s">
        <v>22</v>
      </c>
    </row>
    <row r="20" spans="2:3" ht="46.8" customHeight="1" x14ac:dyDescent="0.45">
      <c r="B20" s="4" t="s">
        <v>23</v>
      </c>
      <c r="C20" s="5" t="s">
        <v>24</v>
      </c>
    </row>
    <row r="21" spans="2:3" ht="30" customHeight="1" x14ac:dyDescent="0.5">
      <c r="B21" s="99" t="s">
        <v>25</v>
      </c>
      <c r="C21" s="100"/>
    </row>
    <row r="22" spans="2:3" ht="6" customHeight="1" x14ac:dyDescent="0.45"/>
    <row r="23" spans="2:3" ht="19.600000000000001" customHeight="1" x14ac:dyDescent="0.45">
      <c r="B23" s="6" t="s">
        <v>26</v>
      </c>
      <c r="C23" s="7" t="s">
        <v>27</v>
      </c>
    </row>
    <row r="24" spans="2:3" ht="19.600000000000001" customHeight="1" x14ac:dyDescent="0.45">
      <c r="B24" s="8" t="s">
        <v>28</v>
      </c>
      <c r="C24" s="7" t="s">
        <v>29</v>
      </c>
    </row>
    <row r="25" spans="2:3" ht="19.600000000000001" customHeight="1" x14ac:dyDescent="0.45">
      <c r="B25" s="9" t="s">
        <v>30</v>
      </c>
      <c r="C25" s="7" t="s">
        <v>31</v>
      </c>
    </row>
    <row r="26" spans="2:3" ht="19.600000000000001" customHeight="1" x14ac:dyDescent="0.45">
      <c r="B26" s="10" t="s">
        <v>32</v>
      </c>
      <c r="C26" s="7" t="s">
        <v>33</v>
      </c>
    </row>
    <row r="27" spans="2:3" ht="33.200000000000003" customHeight="1" x14ac:dyDescent="0.45">
      <c r="B27" s="11" t="s">
        <v>34</v>
      </c>
      <c r="C27" s="7" t="s">
        <v>35</v>
      </c>
    </row>
    <row r="28" spans="2:3" ht="19.600000000000001" customHeight="1" x14ac:dyDescent="0.45">
      <c r="B28" s="11" t="s">
        <v>36</v>
      </c>
      <c r="C28" s="7" t="s">
        <v>37</v>
      </c>
    </row>
    <row r="29" spans="2:3" ht="19.600000000000001" customHeight="1" x14ac:dyDescent="0.45">
      <c r="B29" s="12" t="s">
        <v>38</v>
      </c>
      <c r="C29" s="7" t="s">
        <v>39</v>
      </c>
    </row>
    <row r="30" spans="2:3" ht="33.200000000000003" customHeight="1" x14ac:dyDescent="0.45">
      <c r="B30" s="13" t="s">
        <v>40</v>
      </c>
      <c r="C30" s="7" t="s">
        <v>41</v>
      </c>
    </row>
    <row r="31" spans="2:3" ht="33.200000000000003" customHeight="1" x14ac:dyDescent="0.45">
      <c r="B31" s="14" t="s">
        <v>42</v>
      </c>
      <c r="C31" s="7" t="s">
        <v>43</v>
      </c>
    </row>
    <row r="32" spans="2:3" ht="18.95" customHeight="1" x14ac:dyDescent="0.45">
      <c r="B32" s="107" t="s">
        <v>44</v>
      </c>
      <c r="C32" s="98"/>
    </row>
    <row r="33" spans="2:3" ht="30" customHeight="1" x14ac:dyDescent="0.5">
      <c r="B33" s="99" t="s">
        <v>45</v>
      </c>
      <c r="C33" s="100"/>
    </row>
    <row r="34" spans="2:3" ht="6" customHeight="1" x14ac:dyDescent="0.45"/>
    <row r="35" spans="2:3" ht="46.8" customHeight="1" x14ac:dyDescent="0.45">
      <c r="B35" s="4" t="s">
        <v>46</v>
      </c>
      <c r="C35" s="5" t="s">
        <v>47</v>
      </c>
    </row>
    <row r="36" spans="2:3" ht="33.200000000000003" customHeight="1" x14ac:dyDescent="0.45">
      <c r="B36" s="4" t="s">
        <v>48</v>
      </c>
      <c r="C36" s="5" t="s">
        <v>49</v>
      </c>
    </row>
    <row r="37" spans="2:3" ht="33.200000000000003" customHeight="1" x14ac:dyDescent="0.45">
      <c r="B37" s="4" t="s">
        <v>50</v>
      </c>
      <c r="C37" s="5" t="s">
        <v>51</v>
      </c>
    </row>
    <row r="38" spans="2:3" ht="30" customHeight="1" x14ac:dyDescent="0.5">
      <c r="B38" s="99" t="s">
        <v>52</v>
      </c>
      <c r="C38" s="100"/>
    </row>
    <row r="39" spans="2:3" ht="6" customHeight="1" x14ac:dyDescent="0.45"/>
    <row r="40" spans="2:3" ht="33.200000000000003" customHeight="1" x14ac:dyDescent="0.45">
      <c r="B40" s="4" t="s">
        <v>53</v>
      </c>
      <c r="C40" s="5" t="s">
        <v>54</v>
      </c>
    </row>
    <row r="41" spans="2:3" ht="33.200000000000003" customHeight="1" x14ac:dyDescent="0.45">
      <c r="B41" s="4" t="s">
        <v>55</v>
      </c>
      <c r="C41" s="5" t="s">
        <v>56</v>
      </c>
    </row>
    <row r="42" spans="2:3" ht="33.200000000000003" customHeight="1" x14ac:dyDescent="0.45">
      <c r="B42" s="4" t="s">
        <v>57</v>
      </c>
      <c r="C42" s="5" t="s">
        <v>58</v>
      </c>
    </row>
    <row r="43" spans="2:3" ht="19.600000000000001" customHeight="1" x14ac:dyDescent="0.45">
      <c r="B43" s="4" t="s">
        <v>59</v>
      </c>
      <c r="C43" s="5" t="s">
        <v>60</v>
      </c>
    </row>
    <row r="45" spans="2:3" ht="26" customHeight="1" x14ac:dyDescent="0.5">
      <c r="B45" s="105" t="s">
        <v>61</v>
      </c>
      <c r="C45" s="98"/>
    </row>
    <row r="46" spans="2:3" ht="48.85" customHeight="1" x14ac:dyDescent="0.45">
      <c r="B46" s="106" t="s">
        <v>62</v>
      </c>
      <c r="C46" s="98"/>
    </row>
    <row r="47" spans="2:3" ht="24" customHeight="1" x14ac:dyDescent="0.45">
      <c r="B47" s="101" t="s">
        <v>63</v>
      </c>
      <c r="C47" s="98"/>
    </row>
    <row r="48" spans="2:3" ht="8" customHeight="1" x14ac:dyDescent="0.45">
      <c r="B48" s="102"/>
      <c r="C48" s="98"/>
    </row>
    <row r="50" spans="2:3" ht="18" customHeight="1" x14ac:dyDescent="0.45">
      <c r="B50" s="108" t="s">
        <v>64</v>
      </c>
      <c r="C50" s="98"/>
    </row>
  </sheetData>
  <mergeCells count="15">
    <mergeCell ref="B50:C50"/>
    <mergeCell ref="B8:C8"/>
    <mergeCell ref="B4:C4"/>
    <mergeCell ref="B3:C3"/>
    <mergeCell ref="B45:C45"/>
    <mergeCell ref="B46:C46"/>
    <mergeCell ref="B14:C14"/>
    <mergeCell ref="B32:C32"/>
    <mergeCell ref="B6:C6"/>
    <mergeCell ref="B21:C21"/>
    <mergeCell ref="B38:C38"/>
    <mergeCell ref="B47:C47"/>
    <mergeCell ref="B48:C48"/>
    <mergeCell ref="B7:C7"/>
    <mergeCell ref="B33:C33"/>
  </mergeCells>
  <hyperlinks>
    <hyperlink ref="D1" r:id="rId1" xr:uid="{00000000-0004-0000-0000-000000000000}"/>
    <hyperlink ref="B47" r:id="rId2" xr:uid="{00000000-0004-0000-0000-000001000000}"/>
  </hyperlinks>
  <pageMargins left="0.75" right="0.75" top="1" bottom="1" header="0.5" footer="0.5"/>
  <pageSetup fitToHeight="0" orientation="portrait"/>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7FF"/>
  </sheetPr>
  <dimension ref="A1:AZ49"/>
  <sheetViews>
    <sheetView showGridLines="0" workbookViewId="0">
      <pane xSplit="5" ySplit="9" topLeftCell="F10" activePane="bottomRight" state="frozen"/>
      <selection pane="topRight"/>
      <selection pane="bottomLeft"/>
      <selection pane="bottomRight" activeCell="B10" sqref="B10"/>
    </sheetView>
  </sheetViews>
  <sheetFormatPr defaultRowHeight="14.25" x14ac:dyDescent="0.45"/>
  <cols>
    <col min="1" max="1" width="7.46484375" customWidth="1"/>
    <col min="2" max="2" width="24" customWidth="1"/>
    <col min="3" max="3" width="11" customWidth="1"/>
    <col min="4" max="5" width="9.46484375" customWidth="1"/>
    <col min="6" max="11" width="12.46484375" customWidth="1"/>
    <col min="12" max="12" width="40" customWidth="1"/>
    <col min="13" max="52" width="11.46484375" customWidth="1"/>
  </cols>
  <sheetData>
    <row r="1" spans="1:52" ht="40.049999999999997" customHeight="1" x14ac:dyDescent="0.45">
      <c r="A1" s="1"/>
      <c r="B1" s="1"/>
      <c r="C1" s="2" t="s">
        <v>0</v>
      </c>
      <c r="D1" s="1"/>
      <c r="E1" s="1"/>
      <c r="F1" s="1"/>
      <c r="G1" s="1"/>
      <c r="H1" s="1"/>
      <c r="I1" s="1"/>
      <c r="J1" s="1"/>
      <c r="K1" s="1"/>
      <c r="L1" s="3" t="s">
        <v>1</v>
      </c>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2" spans="1:52" ht="21" customHeight="1" x14ac:dyDescent="0.45">
      <c r="A2" s="15" t="s">
        <v>65</v>
      </c>
    </row>
    <row r="3" spans="1:52" ht="52.05" customHeight="1" x14ac:dyDescent="0.45">
      <c r="A3" s="117" t="s">
        <v>66</v>
      </c>
      <c r="B3" s="118"/>
      <c r="C3" s="118"/>
      <c r="E3" s="16"/>
      <c r="F3" s="17" t="s">
        <v>67</v>
      </c>
      <c r="G3" s="18" t="s">
        <v>68</v>
      </c>
      <c r="H3" s="19" t="s">
        <v>69</v>
      </c>
      <c r="I3" s="20" t="s">
        <v>70</v>
      </c>
      <c r="J3" s="21" t="s">
        <v>71</v>
      </c>
      <c r="K3" s="22"/>
      <c r="L3" s="23" t="s">
        <v>72</v>
      </c>
      <c r="M3" s="24" t="s">
        <v>73</v>
      </c>
      <c r="N3" s="25" t="s">
        <v>74</v>
      </c>
      <c r="O3" s="25" t="s">
        <v>75</v>
      </c>
      <c r="P3" s="25" t="s">
        <v>76</v>
      </c>
      <c r="Q3" s="25" t="s">
        <v>77</v>
      </c>
      <c r="R3" s="25" t="s">
        <v>78</v>
      </c>
      <c r="S3" s="25" t="s">
        <v>79</v>
      </c>
      <c r="T3" s="25" t="s">
        <v>80</v>
      </c>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row>
    <row r="4" spans="1:52" ht="24" customHeight="1" x14ac:dyDescent="0.45">
      <c r="A4" s="120" t="str">
        <f>"Élèves : "&amp;COUNTA(B10:B49)&amp;"      Travaux : "&amp;COUNTA(M3:AZ3)</f>
        <v>Élèves : 8      Travaux : 8</v>
      </c>
      <c r="B4" s="98"/>
      <c r="C4" s="98"/>
      <c r="E4" s="16"/>
      <c r="F4" s="26" t="s">
        <v>81</v>
      </c>
      <c r="G4" s="27" t="s">
        <v>81</v>
      </c>
      <c r="H4" s="28" t="s">
        <v>81</v>
      </c>
      <c r="I4" s="29" t="s">
        <v>81</v>
      </c>
      <c r="J4" s="30" t="s">
        <v>81</v>
      </c>
      <c r="K4" s="31" t="s">
        <v>81</v>
      </c>
      <c r="L4" s="23" t="s">
        <v>82</v>
      </c>
      <c r="M4" s="32" t="s">
        <v>68</v>
      </c>
      <c r="N4" s="33" t="s">
        <v>70</v>
      </c>
      <c r="O4" s="33" t="s">
        <v>67</v>
      </c>
      <c r="P4" s="33" t="s">
        <v>69</v>
      </c>
      <c r="Q4" s="33" t="s">
        <v>68</v>
      </c>
      <c r="R4" s="33" t="s">
        <v>70</v>
      </c>
      <c r="S4" s="33" t="s">
        <v>69</v>
      </c>
      <c r="T4" s="33" t="s">
        <v>67</v>
      </c>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row>
    <row r="5" spans="1:52" ht="19.05" customHeight="1" x14ac:dyDescent="0.45">
      <c r="A5" s="114" t="s">
        <v>83</v>
      </c>
      <c r="B5" s="98"/>
      <c r="C5" s="98"/>
      <c r="E5" s="16"/>
      <c r="F5" s="34">
        <v>0.25</v>
      </c>
      <c r="G5" s="35">
        <v>0.1</v>
      </c>
      <c r="H5" s="36">
        <v>0.2</v>
      </c>
      <c r="I5" s="37">
        <v>0.15</v>
      </c>
      <c r="J5" s="38">
        <v>0.3</v>
      </c>
      <c r="K5" s="39"/>
      <c r="L5" s="23" t="s">
        <v>84</v>
      </c>
      <c r="M5" s="40">
        <v>1</v>
      </c>
      <c r="N5" s="41">
        <v>1</v>
      </c>
      <c r="O5" s="41">
        <v>1</v>
      </c>
      <c r="P5" s="41">
        <v>1</v>
      </c>
      <c r="Q5" s="41">
        <v>1</v>
      </c>
      <c r="R5" s="41">
        <v>1</v>
      </c>
      <c r="S5" s="41">
        <v>2</v>
      </c>
      <c r="T5" s="41">
        <v>1</v>
      </c>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row>
    <row r="6" spans="1:52" ht="18" customHeight="1" x14ac:dyDescent="0.45">
      <c r="D6" s="110" t="s">
        <v>85</v>
      </c>
      <c r="E6" s="111"/>
      <c r="F6" s="115" t="str">
        <f>IF(SUM(F5:K5)=0,"Donnez une pondération à chaque catégorie",IF(ROUND(SUM(F5:K5),4)=1,"Les pondérations totalisent 100 %","Les pondérations totalisent "&amp;SUBSTITUTE(TEXT(SUM(F5:K5),"0%"),"%"," %")&amp;". Ça fonctionne : le calcul les ramène à 100 %."))</f>
        <v>Les pondérations totalisent 100 %</v>
      </c>
      <c r="G6" s="98"/>
      <c r="H6" s="98"/>
      <c r="I6" s="98"/>
      <c r="J6" s="98"/>
      <c r="K6" s="98"/>
      <c r="L6" s="23" t="s">
        <v>86</v>
      </c>
      <c r="M6" s="40">
        <v>20</v>
      </c>
      <c r="N6" s="41">
        <v>25</v>
      </c>
      <c r="O6" s="41">
        <v>50</v>
      </c>
      <c r="P6" s="41">
        <v>30</v>
      </c>
      <c r="Q6" s="41">
        <v>20</v>
      </c>
      <c r="R6" s="41">
        <v>25</v>
      </c>
      <c r="S6" s="41">
        <v>40</v>
      </c>
      <c r="T6" s="41">
        <v>60</v>
      </c>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row>
    <row r="7" spans="1:52" ht="18" customHeight="1" x14ac:dyDescent="0.45">
      <c r="D7" s="112" t="s">
        <v>87</v>
      </c>
      <c r="E7" s="113"/>
      <c r="F7" s="119" t="s">
        <v>88</v>
      </c>
      <c r="G7" s="98"/>
      <c r="H7" s="98"/>
      <c r="I7" s="98"/>
      <c r="J7" s="98"/>
      <c r="K7" s="98"/>
      <c r="L7" s="23" t="s">
        <v>89</v>
      </c>
      <c r="M7" s="42">
        <v>46283</v>
      </c>
      <c r="N7" s="43">
        <v>46290</v>
      </c>
      <c r="O7" s="43">
        <v>46297</v>
      </c>
      <c r="P7" s="43">
        <v>46304</v>
      </c>
      <c r="Q7" s="43">
        <v>46318</v>
      </c>
      <c r="R7" s="43">
        <v>46325</v>
      </c>
      <c r="S7" s="43">
        <v>46339</v>
      </c>
      <c r="T7" s="43">
        <v>46346</v>
      </c>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row>
    <row r="8" spans="1:52" ht="20" customHeight="1" x14ac:dyDescent="0.45">
      <c r="A8" s="116" t="s">
        <v>90</v>
      </c>
      <c r="B8" s="98"/>
      <c r="C8" s="98"/>
      <c r="D8" s="44">
        <f>IF(COUNT(D10:D49)=0,"",AVERAGE(D10:D49))</f>
        <v>0.70828373015873025</v>
      </c>
      <c r="E8" s="45"/>
      <c r="F8" s="46">
        <f t="shared" ref="F8:K8" si="0">IF(COUNT(F10:F49)=0,"",AVERAGE(F10:F49))</f>
        <v>0.7154166666666667</v>
      </c>
      <c r="G8" s="47">
        <f t="shared" si="0"/>
        <v>0.73125000000000007</v>
      </c>
      <c r="H8" s="48">
        <f t="shared" si="0"/>
        <v>0.66597222222222219</v>
      </c>
      <c r="I8" s="49">
        <f t="shared" si="0"/>
        <v>0.73749999999999993</v>
      </c>
      <c r="J8" s="50" t="str">
        <f t="shared" si="0"/>
        <v/>
      </c>
      <c r="K8" s="51" t="str">
        <f t="shared" si="0"/>
        <v/>
      </c>
      <c r="L8" s="23" t="s">
        <v>90</v>
      </c>
      <c r="M8" s="52">
        <f t="shared" ref="M8:AZ8" si="1">IF(COUNT(M10:M49)=0,"",AVERAGE(M10:M49)/(M6+100*(M6="")))</f>
        <v>0.75</v>
      </c>
      <c r="N8" s="53">
        <f t="shared" si="1"/>
        <v>0.78500000000000003</v>
      </c>
      <c r="O8" s="53">
        <f t="shared" si="1"/>
        <v>0.71499999999999997</v>
      </c>
      <c r="P8" s="53">
        <f t="shared" si="1"/>
        <v>0.76190476190476197</v>
      </c>
      <c r="Q8" s="53">
        <f t="shared" si="1"/>
        <v>0.71250000000000002</v>
      </c>
      <c r="R8" s="53">
        <f t="shared" si="1"/>
        <v>0.78</v>
      </c>
      <c r="S8" s="53">
        <f t="shared" si="1"/>
        <v>0.76071428571428568</v>
      </c>
      <c r="T8" s="53">
        <f t="shared" si="1"/>
        <v>0.72380952380952379</v>
      </c>
      <c r="U8" s="53" t="str">
        <f t="shared" si="1"/>
        <v/>
      </c>
      <c r="V8" s="53" t="str">
        <f t="shared" si="1"/>
        <v/>
      </c>
      <c r="W8" s="53" t="str">
        <f t="shared" si="1"/>
        <v/>
      </c>
      <c r="X8" s="53" t="str">
        <f t="shared" si="1"/>
        <v/>
      </c>
      <c r="Y8" s="53" t="str">
        <f t="shared" si="1"/>
        <v/>
      </c>
      <c r="Z8" s="53" t="str">
        <f t="shared" si="1"/>
        <v/>
      </c>
      <c r="AA8" s="53" t="str">
        <f t="shared" si="1"/>
        <v/>
      </c>
      <c r="AB8" s="53" t="str">
        <f t="shared" si="1"/>
        <v/>
      </c>
      <c r="AC8" s="53" t="str">
        <f t="shared" si="1"/>
        <v/>
      </c>
      <c r="AD8" s="53" t="str">
        <f t="shared" si="1"/>
        <v/>
      </c>
      <c r="AE8" s="53" t="str">
        <f t="shared" si="1"/>
        <v/>
      </c>
      <c r="AF8" s="53" t="str">
        <f t="shared" si="1"/>
        <v/>
      </c>
      <c r="AG8" s="53" t="str">
        <f t="shared" si="1"/>
        <v/>
      </c>
      <c r="AH8" s="53" t="str">
        <f t="shared" si="1"/>
        <v/>
      </c>
      <c r="AI8" s="53" t="str">
        <f t="shared" si="1"/>
        <v/>
      </c>
      <c r="AJ8" s="53" t="str">
        <f t="shared" si="1"/>
        <v/>
      </c>
      <c r="AK8" s="53" t="str">
        <f t="shared" si="1"/>
        <v/>
      </c>
      <c r="AL8" s="53" t="str">
        <f t="shared" si="1"/>
        <v/>
      </c>
      <c r="AM8" s="53" t="str">
        <f t="shared" si="1"/>
        <v/>
      </c>
      <c r="AN8" s="53" t="str">
        <f t="shared" si="1"/>
        <v/>
      </c>
      <c r="AO8" s="53" t="str">
        <f t="shared" si="1"/>
        <v/>
      </c>
      <c r="AP8" s="53" t="str">
        <f t="shared" si="1"/>
        <v/>
      </c>
      <c r="AQ8" s="53" t="str">
        <f t="shared" si="1"/>
        <v/>
      </c>
      <c r="AR8" s="53" t="str">
        <f t="shared" si="1"/>
        <v/>
      </c>
      <c r="AS8" s="53" t="str">
        <f t="shared" si="1"/>
        <v/>
      </c>
      <c r="AT8" s="53" t="str">
        <f t="shared" si="1"/>
        <v/>
      </c>
      <c r="AU8" s="53" t="str">
        <f t="shared" si="1"/>
        <v/>
      </c>
      <c r="AV8" s="53" t="str">
        <f t="shared" si="1"/>
        <v/>
      </c>
      <c r="AW8" s="53" t="str">
        <f t="shared" si="1"/>
        <v/>
      </c>
      <c r="AX8" s="53" t="str">
        <f t="shared" si="1"/>
        <v/>
      </c>
      <c r="AY8" s="53" t="str">
        <f t="shared" si="1"/>
        <v/>
      </c>
      <c r="AZ8" s="53" t="str">
        <f t="shared" si="1"/>
        <v/>
      </c>
    </row>
    <row r="9" spans="1:52" ht="30" customHeight="1" x14ac:dyDescent="0.45">
      <c r="A9" s="54" t="s">
        <v>91</v>
      </c>
      <c r="B9" s="55" t="s">
        <v>92</v>
      </c>
      <c r="C9" s="54" t="s">
        <v>93</v>
      </c>
      <c r="D9" s="54" t="s">
        <v>94</v>
      </c>
      <c r="E9" s="56" t="str">
        <f>IF($D$7="Lettre","Lettre","Niveau")</f>
        <v>Niveau</v>
      </c>
      <c r="F9" s="57" t="str">
        <f t="shared" ref="F9:K9" si="2">IF(F3="","","Moyenne")</f>
        <v>Moyenne</v>
      </c>
      <c r="G9" s="58" t="str">
        <f t="shared" si="2"/>
        <v>Moyenne</v>
      </c>
      <c r="H9" s="59" t="str">
        <f t="shared" si="2"/>
        <v>Moyenne</v>
      </c>
      <c r="I9" s="60" t="str">
        <f t="shared" si="2"/>
        <v>Moyenne</v>
      </c>
      <c r="J9" s="61" t="str">
        <f t="shared" si="2"/>
        <v>Moyenne</v>
      </c>
      <c r="K9" s="62" t="str">
        <f t="shared" si="2"/>
        <v/>
      </c>
      <c r="L9" s="63" t="s">
        <v>95</v>
      </c>
      <c r="M9" s="64" t="s">
        <v>96</v>
      </c>
      <c r="N9" s="65" t="s">
        <v>97</v>
      </c>
      <c r="O9" s="65" t="s">
        <v>98</v>
      </c>
      <c r="P9" s="65" t="s">
        <v>99</v>
      </c>
      <c r="Q9" s="65" t="s">
        <v>100</v>
      </c>
      <c r="R9" s="65" t="s">
        <v>101</v>
      </c>
      <c r="S9" s="65" t="s">
        <v>102</v>
      </c>
      <c r="T9" s="65" t="s">
        <v>103</v>
      </c>
      <c r="U9" s="65" t="s">
        <v>104</v>
      </c>
      <c r="V9" s="65" t="s">
        <v>105</v>
      </c>
      <c r="W9" s="65" t="s">
        <v>106</v>
      </c>
      <c r="X9" s="65" t="s">
        <v>107</v>
      </c>
      <c r="Y9" s="65" t="s">
        <v>108</v>
      </c>
      <c r="Z9" s="65" t="s">
        <v>109</v>
      </c>
      <c r="AA9" s="65" t="s">
        <v>110</v>
      </c>
      <c r="AB9" s="65" t="s">
        <v>111</v>
      </c>
      <c r="AC9" s="65" t="s">
        <v>112</v>
      </c>
      <c r="AD9" s="65" t="s">
        <v>113</v>
      </c>
      <c r="AE9" s="65" t="s">
        <v>114</v>
      </c>
      <c r="AF9" s="65" t="s">
        <v>115</v>
      </c>
      <c r="AG9" s="65" t="s">
        <v>116</v>
      </c>
      <c r="AH9" s="65" t="s">
        <v>117</v>
      </c>
      <c r="AI9" s="65" t="s">
        <v>118</v>
      </c>
      <c r="AJ9" s="65" t="s">
        <v>119</v>
      </c>
      <c r="AK9" s="65" t="s">
        <v>120</v>
      </c>
      <c r="AL9" s="65" t="s">
        <v>121</v>
      </c>
      <c r="AM9" s="65" t="s">
        <v>122</v>
      </c>
      <c r="AN9" s="65" t="s">
        <v>123</v>
      </c>
      <c r="AO9" s="65" t="s">
        <v>124</v>
      </c>
      <c r="AP9" s="65" t="s">
        <v>125</v>
      </c>
      <c r="AQ9" s="65" t="s">
        <v>126</v>
      </c>
      <c r="AR9" s="65" t="s">
        <v>127</v>
      </c>
      <c r="AS9" s="65" t="s">
        <v>128</v>
      </c>
      <c r="AT9" s="65" t="s">
        <v>129</v>
      </c>
      <c r="AU9" s="65" t="s">
        <v>130</v>
      </c>
      <c r="AV9" s="65" t="s">
        <v>131</v>
      </c>
      <c r="AW9" s="65" t="s">
        <v>132</v>
      </c>
      <c r="AX9" s="65" t="s">
        <v>133</v>
      </c>
      <c r="AY9" s="65" t="s">
        <v>134</v>
      </c>
      <c r="AZ9" s="65" t="s">
        <v>135</v>
      </c>
    </row>
    <row r="10" spans="1:52" ht="25.05" customHeight="1" x14ac:dyDescent="0.45">
      <c r="A10" s="66" t="s">
        <v>136</v>
      </c>
      <c r="B10" s="67" t="s">
        <v>137</v>
      </c>
      <c r="C10" s="68" t="s">
        <v>138</v>
      </c>
      <c r="D10" s="69">
        <f t="shared" ref="D10:D49" si="3">IF(SUMPRODUCT(--ISNUMBER(F10:K10),$F$5:$K$5)=0,"",SUMPRODUCT(F10:K10,$F$5:$K$5)/SUMPRODUCT(--ISNUMBER(F10:K10),$F$5:$K$5))</f>
        <v>0.4437301587301587</v>
      </c>
      <c r="E10" s="70" t="str">
        <f>IF(D10="","",IF($D$7="Lettre",LOOKUP(ROUND(D10,3),{0,0.5,0.6,0.7,0.8},{"R","D","C","B","A"}),LOOKUP(ROUND(D10,3),{0,0.5,0.6,0.7,0.8},{"R","Niveau 1","Niveau 2","Niveau 3","Niveau 4"})))</f>
        <v>R</v>
      </c>
      <c r="F10" s="71">
        <f t="shared" ref="F10:K19" si="4">IF(F$3="","",IF(SUMPRODUCT(ISNUMBER($M10:$AZ10)+($M10:$AZ10="M"),($M$4:$AZ$4=F$3)*($M$5:$AZ$5+($M$5:$AZ$5="")))=0,"",SUMPRODUCT($M10:$AZ10,($M$4:$AZ$4=F$3)*($M$5:$AZ$5+($M$5:$AZ$5=""))/($M$6:$AZ$6+100*($M$6:$AZ$6="")))/SUMPRODUCT(ISNUMBER($M10:$AZ10)+($M10:$AZ10="M"),($M$4:$AZ$4=F$3)*($M$5:$AZ$5+($M$5:$AZ$5="")))))</f>
        <v>0.45333333333333337</v>
      </c>
      <c r="G10" s="72">
        <f t="shared" si="4"/>
        <v>0.47499999999999998</v>
      </c>
      <c r="H10" s="73">
        <f t="shared" si="4"/>
        <v>0.53888888888888886</v>
      </c>
      <c r="I10" s="74">
        <f t="shared" si="4"/>
        <v>0.28000000000000003</v>
      </c>
      <c r="J10" s="75" t="str">
        <f t="shared" si="4"/>
        <v/>
      </c>
      <c r="K10" s="76" t="str">
        <f t="shared" si="4"/>
        <v/>
      </c>
      <c r="L10" s="77" t="s">
        <v>139</v>
      </c>
      <c r="M10" s="78">
        <v>10</v>
      </c>
      <c r="N10" s="79">
        <v>14</v>
      </c>
      <c r="O10" s="79">
        <v>22</v>
      </c>
      <c r="P10" s="79">
        <v>17</v>
      </c>
      <c r="Q10" s="79">
        <v>9</v>
      </c>
      <c r="R10" s="79" t="s">
        <v>36</v>
      </c>
      <c r="S10" s="79">
        <v>21</v>
      </c>
      <c r="T10" s="79">
        <v>28</v>
      </c>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79"/>
      <c r="AZ10" s="79"/>
    </row>
    <row r="11" spans="1:52" ht="25.05" customHeight="1" x14ac:dyDescent="0.45">
      <c r="A11" s="66" t="s">
        <v>140</v>
      </c>
      <c r="B11" s="67" t="s">
        <v>141</v>
      </c>
      <c r="C11" s="68" t="s">
        <v>142</v>
      </c>
      <c r="D11" s="69">
        <f t="shared" si="3"/>
        <v>0.73519841269841257</v>
      </c>
      <c r="E11" s="70" t="str">
        <f>IF(D11="","",IF($D$7="Lettre",LOOKUP(ROUND(D11,3),{0,0.5,0.6,0.7,0.8},{"R","D","C","B","A"}),LOOKUP(ROUND(D11,3),{0,0.5,0.6,0.7,0.8},{"R","Niveau 1","Niveau 2","Niveau 3","Niveau 4"})))</f>
        <v>Niveau 3</v>
      </c>
      <c r="F11" s="71">
        <f t="shared" si="4"/>
        <v>0.71833333333333327</v>
      </c>
      <c r="G11" s="72">
        <f t="shared" si="4"/>
        <v>0.72500000000000009</v>
      </c>
      <c r="H11" s="73">
        <f t="shared" si="4"/>
        <v>0.72777777777777786</v>
      </c>
      <c r="I11" s="74">
        <f t="shared" si="4"/>
        <v>0.78</v>
      </c>
      <c r="J11" s="75" t="str">
        <f t="shared" si="4"/>
        <v/>
      </c>
      <c r="K11" s="76" t="str">
        <f t="shared" si="4"/>
        <v/>
      </c>
      <c r="L11" s="77" t="s">
        <v>143</v>
      </c>
      <c r="M11" s="78">
        <v>15</v>
      </c>
      <c r="N11" s="79">
        <v>20</v>
      </c>
      <c r="O11" s="79">
        <v>36</v>
      </c>
      <c r="P11" s="79">
        <v>22</v>
      </c>
      <c r="Q11" s="79">
        <v>14</v>
      </c>
      <c r="R11" s="79">
        <v>19</v>
      </c>
      <c r="S11" s="79">
        <v>29</v>
      </c>
      <c r="T11" s="79">
        <v>43</v>
      </c>
      <c r="U11" s="79"/>
      <c r="V11" s="79"/>
      <c r="W11" s="79"/>
      <c r="X11" s="79"/>
      <c r="Y11" s="79"/>
      <c r="Z11" s="79"/>
      <c r="AA11" s="79"/>
      <c r="AB11" s="79"/>
      <c r="AC11" s="79"/>
      <c r="AD11" s="79"/>
      <c r="AE11" s="79"/>
      <c r="AF11" s="79"/>
      <c r="AG11" s="79"/>
      <c r="AH11" s="79"/>
      <c r="AI11" s="79"/>
      <c r="AJ11" s="79"/>
      <c r="AK11" s="79"/>
      <c r="AL11" s="79"/>
      <c r="AM11" s="79"/>
      <c r="AN11" s="79"/>
      <c r="AO11" s="79"/>
      <c r="AP11" s="79"/>
      <c r="AQ11" s="79"/>
      <c r="AR11" s="79"/>
      <c r="AS11" s="79"/>
      <c r="AT11" s="79"/>
      <c r="AU11" s="79"/>
      <c r="AV11" s="79"/>
      <c r="AW11" s="79"/>
      <c r="AX11" s="79"/>
      <c r="AY11" s="79"/>
      <c r="AZ11" s="79"/>
    </row>
    <row r="12" spans="1:52" ht="25.05" customHeight="1" x14ac:dyDescent="0.45">
      <c r="A12" s="66" t="s">
        <v>144</v>
      </c>
      <c r="B12" s="67" t="s">
        <v>145</v>
      </c>
      <c r="C12" s="68" t="s">
        <v>138</v>
      </c>
      <c r="D12" s="69">
        <f t="shared" si="3"/>
        <v>0.93674603174603177</v>
      </c>
      <c r="E12" s="70" t="str">
        <f>IF(D12="","",IF($D$7="Lettre",LOOKUP(ROUND(D12,3),{0,0.5,0.6,0.7,0.8},{"R","D","C","B","A"}),LOOKUP(ROUND(D12,3),{0,0.5,0.6,0.7,0.8},{"R","Niveau 1","Niveau 2","Niveau 3","Niveau 4"})))</f>
        <v>Niveau 4</v>
      </c>
      <c r="F12" s="71">
        <f t="shared" si="4"/>
        <v>0.93666666666666676</v>
      </c>
      <c r="G12" s="72">
        <f t="shared" si="4"/>
        <v>0.95000000000000007</v>
      </c>
      <c r="H12" s="73">
        <f t="shared" si="4"/>
        <v>0.9277777777777777</v>
      </c>
      <c r="I12" s="74">
        <f t="shared" si="4"/>
        <v>0.94</v>
      </c>
      <c r="J12" s="75" t="str">
        <f t="shared" si="4"/>
        <v/>
      </c>
      <c r="K12" s="76" t="str">
        <f t="shared" si="4"/>
        <v/>
      </c>
      <c r="L12" s="77" t="s">
        <v>146</v>
      </c>
      <c r="M12" s="78">
        <v>19</v>
      </c>
      <c r="N12" s="79">
        <v>24</v>
      </c>
      <c r="O12" s="79">
        <v>47</v>
      </c>
      <c r="P12" s="79">
        <v>28</v>
      </c>
      <c r="Q12" s="79">
        <v>19</v>
      </c>
      <c r="R12" s="79">
        <v>23</v>
      </c>
      <c r="S12" s="79">
        <v>37</v>
      </c>
      <c r="T12" s="79">
        <v>56</v>
      </c>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79"/>
      <c r="AX12" s="79"/>
      <c r="AY12" s="79"/>
      <c r="AZ12" s="79"/>
    </row>
    <row r="13" spans="1:52" ht="25.05" customHeight="1" x14ac:dyDescent="0.45">
      <c r="A13" s="66" t="s">
        <v>147</v>
      </c>
      <c r="B13" s="67" t="s">
        <v>148</v>
      </c>
      <c r="C13" s="68" t="s">
        <v>142</v>
      </c>
      <c r="D13" s="69">
        <f t="shared" si="3"/>
        <v>0.80976190476190479</v>
      </c>
      <c r="E13" s="70" t="str">
        <f>IF(D13="","",IF($D$7="Lettre",LOOKUP(ROUND(D13,3),{0,0.5,0.6,0.7,0.8},{"R","D","C","B","A"}),LOOKUP(ROUND(D13,3),{0,0.5,0.6,0.7,0.8},{"R","Niveau 1","Niveau 2","Niveau 3","Niveau 4"})))</f>
        <v>Niveau 4</v>
      </c>
      <c r="F13" s="71">
        <f t="shared" si="4"/>
        <v>0.8</v>
      </c>
      <c r="G13" s="72">
        <f t="shared" si="4"/>
        <v>0.77500000000000002</v>
      </c>
      <c r="H13" s="73">
        <f t="shared" si="4"/>
        <v>0.81666666666666676</v>
      </c>
      <c r="I13" s="74">
        <f t="shared" si="4"/>
        <v>0.84</v>
      </c>
      <c r="J13" s="75" t="str">
        <f t="shared" si="4"/>
        <v/>
      </c>
      <c r="K13" s="76" t="str">
        <f t="shared" si="4"/>
        <v/>
      </c>
      <c r="L13" s="77" t="s">
        <v>149</v>
      </c>
      <c r="M13" s="78">
        <v>16</v>
      </c>
      <c r="N13" s="79">
        <v>21</v>
      </c>
      <c r="O13" s="79">
        <v>40</v>
      </c>
      <c r="P13" s="79">
        <v>24</v>
      </c>
      <c r="Q13" s="79">
        <v>15</v>
      </c>
      <c r="R13" s="79" t="s">
        <v>38</v>
      </c>
      <c r="S13" s="79">
        <v>33</v>
      </c>
      <c r="T13" s="79">
        <v>48</v>
      </c>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row>
    <row r="14" spans="1:52" ht="25.05" customHeight="1" x14ac:dyDescent="0.45">
      <c r="A14" s="66" t="s">
        <v>150</v>
      </c>
      <c r="B14" s="67" t="s">
        <v>151</v>
      </c>
      <c r="C14" s="68" t="s">
        <v>138</v>
      </c>
      <c r="D14" s="69">
        <f t="shared" si="3"/>
        <v>0.88773809523809522</v>
      </c>
      <c r="E14" s="70" t="str">
        <f>IF(D14="","",IF($D$7="Lettre",LOOKUP(ROUND(D14,3),{0,0.5,0.6,0.7,0.8},{"R","D","C","B","A"}),LOOKUP(ROUND(D14,3),{0,0.5,0.6,0.7,0.8},{"R","Niveau 1","Niveau 2","Niveau 3","Niveau 4"})))</f>
        <v>Niveau 4</v>
      </c>
      <c r="F14" s="71">
        <f t="shared" si="4"/>
        <v>0.86499999999999999</v>
      </c>
      <c r="G14" s="72">
        <f t="shared" si="4"/>
        <v>0.875</v>
      </c>
      <c r="H14" s="73">
        <f t="shared" si="4"/>
        <v>0.8833333333333333</v>
      </c>
      <c r="I14" s="74">
        <f t="shared" si="4"/>
        <v>0.94</v>
      </c>
      <c r="J14" s="75" t="str">
        <f t="shared" si="4"/>
        <v/>
      </c>
      <c r="K14" s="76" t="str">
        <f t="shared" si="4"/>
        <v/>
      </c>
      <c r="L14" s="77" t="s">
        <v>152</v>
      </c>
      <c r="M14" s="78">
        <v>18</v>
      </c>
      <c r="N14" s="79">
        <v>23</v>
      </c>
      <c r="O14" s="79">
        <v>44</v>
      </c>
      <c r="P14" s="79">
        <v>27</v>
      </c>
      <c r="Q14" s="79">
        <v>17</v>
      </c>
      <c r="R14" s="79">
        <v>24</v>
      </c>
      <c r="S14" s="79">
        <v>35</v>
      </c>
      <c r="T14" s="79">
        <v>51</v>
      </c>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row>
    <row r="15" spans="1:52" ht="25.05" customHeight="1" x14ac:dyDescent="0.45">
      <c r="A15" s="66" t="s">
        <v>153</v>
      </c>
      <c r="B15" s="67" t="s">
        <v>154</v>
      </c>
      <c r="C15" s="68" t="s">
        <v>142</v>
      </c>
      <c r="D15" s="69">
        <f t="shared" si="3"/>
        <v>0.50789682539682535</v>
      </c>
      <c r="E15" s="70" t="str">
        <f>IF(D15="","",IF($D$7="Lettre",LOOKUP(ROUND(D15,3),{0,0.5,0.6,0.7,0.8},{"R","D","C","B","A"}),LOOKUP(ROUND(D15,3),{0,0.5,0.6,0.7,0.8},{"R","Niveau 1","Niveau 2","Niveau 3","Niveau 4"})))</f>
        <v>Niveau 1</v>
      </c>
      <c r="F15" s="71">
        <f t="shared" si="4"/>
        <v>0.60833333333333339</v>
      </c>
      <c r="G15" s="72">
        <f t="shared" si="4"/>
        <v>0.60000000000000009</v>
      </c>
      <c r="H15" s="73">
        <f t="shared" si="4"/>
        <v>0.22222222222222221</v>
      </c>
      <c r="I15" s="74">
        <f t="shared" si="4"/>
        <v>0.66</v>
      </c>
      <c r="J15" s="75" t="str">
        <f t="shared" si="4"/>
        <v/>
      </c>
      <c r="K15" s="76" t="str">
        <f t="shared" si="4"/>
        <v/>
      </c>
      <c r="L15" s="77" t="s">
        <v>155</v>
      </c>
      <c r="M15" s="78">
        <v>12</v>
      </c>
      <c r="N15" s="79">
        <v>17</v>
      </c>
      <c r="O15" s="79">
        <v>30</v>
      </c>
      <c r="P15" s="79">
        <v>20</v>
      </c>
      <c r="Q15" s="79">
        <v>12</v>
      </c>
      <c r="R15" s="79">
        <v>16</v>
      </c>
      <c r="S15" s="79" t="s">
        <v>36</v>
      </c>
      <c r="T15" s="79">
        <v>37</v>
      </c>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row>
    <row r="16" spans="1:52" ht="25.05" customHeight="1" x14ac:dyDescent="0.45">
      <c r="A16" s="66" t="s">
        <v>156</v>
      </c>
      <c r="B16" s="67" t="s">
        <v>157</v>
      </c>
      <c r="C16" s="68" t="s">
        <v>158</v>
      </c>
      <c r="D16" s="69">
        <f t="shared" si="3"/>
        <v>0.6634523809523809</v>
      </c>
      <c r="E16" s="70" t="str">
        <f>IF(D16="","",IF($D$7="Lettre",LOOKUP(ROUND(D16,3),{0,0.5,0.6,0.7,0.8},{"R","D","C","B","A"}),LOOKUP(ROUND(D16,3),{0,0.5,0.6,0.7,0.8},{"R","Niveau 1","Niveau 2","Niveau 3","Niveau 4"})))</f>
        <v>Niveau 2</v>
      </c>
      <c r="F16" s="71">
        <f t="shared" si="4"/>
        <v>0.68166666666666664</v>
      </c>
      <c r="G16" s="72">
        <f t="shared" si="4"/>
        <v>0.8</v>
      </c>
      <c r="H16" s="73">
        <f t="shared" si="4"/>
        <v>0.5</v>
      </c>
      <c r="I16" s="74">
        <f t="shared" si="4"/>
        <v>0.76</v>
      </c>
      <c r="J16" s="75" t="str">
        <f t="shared" si="4"/>
        <v/>
      </c>
      <c r="K16" s="76" t="str">
        <f t="shared" si="4"/>
        <v/>
      </c>
      <c r="L16" s="77" t="s">
        <v>159</v>
      </c>
      <c r="M16" s="78">
        <v>17</v>
      </c>
      <c r="N16" s="79">
        <v>20</v>
      </c>
      <c r="O16" s="79">
        <v>34</v>
      </c>
      <c r="P16" s="79" t="s">
        <v>36</v>
      </c>
      <c r="Q16" s="79">
        <v>15</v>
      </c>
      <c r="R16" s="79">
        <v>18</v>
      </c>
      <c r="S16" s="79">
        <v>30</v>
      </c>
      <c r="T16" s="79">
        <v>41</v>
      </c>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row>
    <row r="17" spans="1:52" ht="25.05" customHeight="1" x14ac:dyDescent="0.45">
      <c r="A17" s="66" t="s">
        <v>160</v>
      </c>
      <c r="B17" s="67" t="s">
        <v>161</v>
      </c>
      <c r="C17" s="68" t="s">
        <v>142</v>
      </c>
      <c r="D17" s="69">
        <f t="shared" si="3"/>
        <v>0.68174603174603166</v>
      </c>
      <c r="E17" s="70" t="str">
        <f>IF(D17="","",IF($D$7="Lettre",LOOKUP(ROUND(D17,3),{0,0.5,0.6,0.7,0.8},{"R","D","C","B","A"}),LOOKUP(ROUND(D17,3),{0,0.5,0.6,0.7,0.8},{"R","Niveau 1","Niveau 2","Niveau 3","Niveau 4"})))</f>
        <v>Niveau 2</v>
      </c>
      <c r="F17" s="71">
        <f t="shared" si="4"/>
        <v>0.66</v>
      </c>
      <c r="G17" s="72">
        <f t="shared" si="4"/>
        <v>0.65</v>
      </c>
      <c r="H17" s="73">
        <f t="shared" si="4"/>
        <v>0.71111111111111114</v>
      </c>
      <c r="I17" s="74">
        <f t="shared" si="4"/>
        <v>0.7</v>
      </c>
      <c r="J17" s="75" t="str">
        <f t="shared" si="4"/>
        <v/>
      </c>
      <c r="K17" s="76" t="str">
        <f t="shared" si="4"/>
        <v/>
      </c>
      <c r="L17" s="77" t="s">
        <v>162</v>
      </c>
      <c r="M17" s="78">
        <v>13</v>
      </c>
      <c r="N17" s="79">
        <v>18</v>
      </c>
      <c r="O17" s="79">
        <v>33</v>
      </c>
      <c r="P17" s="79">
        <v>22</v>
      </c>
      <c r="Q17" s="79">
        <v>13</v>
      </c>
      <c r="R17" s="79">
        <v>17</v>
      </c>
      <c r="S17" s="79">
        <v>28</v>
      </c>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row>
    <row r="18" spans="1:52" ht="25.05" customHeight="1" x14ac:dyDescent="0.45">
      <c r="A18" s="66" t="s">
        <v>163</v>
      </c>
      <c r="B18" s="67"/>
      <c r="C18" s="68"/>
      <c r="D18" s="69" t="str">
        <f t="shared" si="3"/>
        <v/>
      </c>
      <c r="E18" s="70" t="str">
        <f>IF(D18="","",IF($D$7="Lettre",LOOKUP(ROUND(D18,3),{0,0.5,0.6,0.7,0.8},{"R","D","C","B","A"}),LOOKUP(ROUND(D18,3),{0,0.5,0.6,0.7,0.8},{"R","Niveau 1","Niveau 2","Niveau 3","Niveau 4"})))</f>
        <v/>
      </c>
      <c r="F18" s="71" t="str">
        <f t="shared" si="4"/>
        <v/>
      </c>
      <c r="G18" s="72" t="str">
        <f t="shared" si="4"/>
        <v/>
      </c>
      <c r="H18" s="73" t="str">
        <f t="shared" si="4"/>
        <v/>
      </c>
      <c r="I18" s="74" t="str">
        <f t="shared" si="4"/>
        <v/>
      </c>
      <c r="J18" s="75" t="str">
        <f t="shared" si="4"/>
        <v/>
      </c>
      <c r="K18" s="76" t="str">
        <f t="shared" si="4"/>
        <v/>
      </c>
      <c r="L18" s="77"/>
      <c r="M18" s="78"/>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row>
    <row r="19" spans="1:52" ht="25.05" customHeight="1" x14ac:dyDescent="0.45">
      <c r="A19" s="66" t="s">
        <v>164</v>
      </c>
      <c r="B19" s="67"/>
      <c r="C19" s="68"/>
      <c r="D19" s="69" t="str">
        <f t="shared" si="3"/>
        <v/>
      </c>
      <c r="E19" s="70" t="str">
        <f>IF(D19="","",IF($D$7="Lettre",LOOKUP(ROUND(D19,3),{0,0.5,0.6,0.7,0.8},{"R","D","C","B","A"}),LOOKUP(ROUND(D19,3),{0,0.5,0.6,0.7,0.8},{"R","Niveau 1","Niveau 2","Niveau 3","Niveau 4"})))</f>
        <v/>
      </c>
      <c r="F19" s="71" t="str">
        <f t="shared" si="4"/>
        <v/>
      </c>
      <c r="G19" s="72" t="str">
        <f t="shared" si="4"/>
        <v/>
      </c>
      <c r="H19" s="73" t="str">
        <f t="shared" si="4"/>
        <v/>
      </c>
      <c r="I19" s="74" t="str">
        <f t="shared" si="4"/>
        <v/>
      </c>
      <c r="J19" s="75" t="str">
        <f t="shared" si="4"/>
        <v/>
      </c>
      <c r="K19" s="76" t="str">
        <f t="shared" si="4"/>
        <v/>
      </c>
      <c r="L19" s="77"/>
      <c r="M19" s="78"/>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row>
    <row r="20" spans="1:52" ht="25.05" customHeight="1" x14ac:dyDescent="0.45">
      <c r="A20" s="66" t="s">
        <v>165</v>
      </c>
      <c r="B20" s="67"/>
      <c r="C20" s="68"/>
      <c r="D20" s="69" t="str">
        <f t="shared" si="3"/>
        <v/>
      </c>
      <c r="E20" s="70" t="str">
        <f>IF(D20="","",IF($D$7="Lettre",LOOKUP(ROUND(D20,3),{0,0.5,0.6,0.7,0.8},{"R","D","C","B","A"}),LOOKUP(ROUND(D20,3),{0,0.5,0.6,0.7,0.8},{"R","Niveau 1","Niveau 2","Niveau 3","Niveau 4"})))</f>
        <v/>
      </c>
      <c r="F20" s="71" t="str">
        <f t="shared" ref="F20:K29" si="5">IF(F$3="","",IF(SUMPRODUCT(ISNUMBER($M20:$AZ20)+($M20:$AZ20="M"),($M$4:$AZ$4=F$3)*($M$5:$AZ$5+($M$5:$AZ$5="")))=0,"",SUMPRODUCT($M20:$AZ20,($M$4:$AZ$4=F$3)*($M$5:$AZ$5+($M$5:$AZ$5=""))/($M$6:$AZ$6+100*($M$6:$AZ$6="")))/SUMPRODUCT(ISNUMBER($M20:$AZ20)+($M20:$AZ20="M"),($M$4:$AZ$4=F$3)*($M$5:$AZ$5+($M$5:$AZ$5="")))))</f>
        <v/>
      </c>
      <c r="G20" s="72" t="str">
        <f t="shared" si="5"/>
        <v/>
      </c>
      <c r="H20" s="73" t="str">
        <f t="shared" si="5"/>
        <v/>
      </c>
      <c r="I20" s="74" t="str">
        <f t="shared" si="5"/>
        <v/>
      </c>
      <c r="J20" s="75" t="str">
        <f t="shared" si="5"/>
        <v/>
      </c>
      <c r="K20" s="76" t="str">
        <f t="shared" si="5"/>
        <v/>
      </c>
      <c r="L20" s="77"/>
      <c r="M20" s="78"/>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row>
    <row r="21" spans="1:52" ht="25.05" customHeight="1" x14ac:dyDescent="0.45">
      <c r="A21" s="66" t="s">
        <v>166</v>
      </c>
      <c r="B21" s="67"/>
      <c r="C21" s="68"/>
      <c r="D21" s="69" t="str">
        <f t="shared" si="3"/>
        <v/>
      </c>
      <c r="E21" s="70" t="str">
        <f>IF(D21="","",IF($D$7="Lettre",LOOKUP(ROUND(D21,3),{0,0.5,0.6,0.7,0.8},{"R","D","C","B","A"}),LOOKUP(ROUND(D21,3),{0,0.5,0.6,0.7,0.8},{"R","Niveau 1","Niveau 2","Niveau 3","Niveau 4"})))</f>
        <v/>
      </c>
      <c r="F21" s="71" t="str">
        <f t="shared" si="5"/>
        <v/>
      </c>
      <c r="G21" s="72" t="str">
        <f t="shared" si="5"/>
        <v/>
      </c>
      <c r="H21" s="73" t="str">
        <f t="shared" si="5"/>
        <v/>
      </c>
      <c r="I21" s="74" t="str">
        <f t="shared" si="5"/>
        <v/>
      </c>
      <c r="J21" s="75" t="str">
        <f t="shared" si="5"/>
        <v/>
      </c>
      <c r="K21" s="76" t="str">
        <f t="shared" si="5"/>
        <v/>
      </c>
      <c r="L21" s="77"/>
      <c r="M21" s="78"/>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row>
    <row r="22" spans="1:52" ht="25.05" customHeight="1" x14ac:dyDescent="0.45">
      <c r="A22" s="66" t="s">
        <v>167</v>
      </c>
      <c r="B22" s="67"/>
      <c r="C22" s="68"/>
      <c r="D22" s="69" t="str">
        <f t="shared" si="3"/>
        <v/>
      </c>
      <c r="E22" s="70" t="str">
        <f>IF(D22="","",IF($D$7="Lettre",LOOKUP(ROUND(D22,3),{0,0.5,0.6,0.7,0.8},{"R","D","C","B","A"}),LOOKUP(ROUND(D22,3),{0,0.5,0.6,0.7,0.8},{"R","Niveau 1","Niveau 2","Niveau 3","Niveau 4"})))</f>
        <v/>
      </c>
      <c r="F22" s="71" t="str">
        <f t="shared" si="5"/>
        <v/>
      </c>
      <c r="G22" s="72" t="str">
        <f t="shared" si="5"/>
        <v/>
      </c>
      <c r="H22" s="73" t="str">
        <f t="shared" si="5"/>
        <v/>
      </c>
      <c r="I22" s="74" t="str">
        <f t="shared" si="5"/>
        <v/>
      </c>
      <c r="J22" s="75" t="str">
        <f t="shared" si="5"/>
        <v/>
      </c>
      <c r="K22" s="76" t="str">
        <f t="shared" si="5"/>
        <v/>
      </c>
      <c r="L22" s="77"/>
      <c r="M22" s="78"/>
      <c r="N22" s="79"/>
      <c r="O22" s="79"/>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row>
    <row r="23" spans="1:52" ht="25.05" customHeight="1" x14ac:dyDescent="0.45">
      <c r="A23" s="66" t="s">
        <v>168</v>
      </c>
      <c r="B23" s="67"/>
      <c r="C23" s="68"/>
      <c r="D23" s="69" t="str">
        <f t="shared" si="3"/>
        <v/>
      </c>
      <c r="E23" s="70" t="str">
        <f>IF(D23="","",IF($D$7="Lettre",LOOKUP(ROUND(D23,3),{0,0.5,0.6,0.7,0.8},{"R","D","C","B","A"}),LOOKUP(ROUND(D23,3),{0,0.5,0.6,0.7,0.8},{"R","Niveau 1","Niveau 2","Niveau 3","Niveau 4"})))</f>
        <v/>
      </c>
      <c r="F23" s="71" t="str">
        <f t="shared" si="5"/>
        <v/>
      </c>
      <c r="G23" s="72" t="str">
        <f t="shared" si="5"/>
        <v/>
      </c>
      <c r="H23" s="73" t="str">
        <f t="shared" si="5"/>
        <v/>
      </c>
      <c r="I23" s="74" t="str">
        <f t="shared" si="5"/>
        <v/>
      </c>
      <c r="J23" s="75" t="str">
        <f t="shared" si="5"/>
        <v/>
      </c>
      <c r="K23" s="76" t="str">
        <f t="shared" si="5"/>
        <v/>
      </c>
      <c r="L23" s="77"/>
      <c r="M23" s="78"/>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79"/>
      <c r="AW23" s="79"/>
      <c r="AX23" s="79"/>
      <c r="AY23" s="79"/>
      <c r="AZ23" s="79"/>
    </row>
    <row r="24" spans="1:52" ht="25.05" customHeight="1" x14ac:dyDescent="0.45">
      <c r="A24" s="66" t="s">
        <v>169</v>
      </c>
      <c r="B24" s="67"/>
      <c r="C24" s="68"/>
      <c r="D24" s="69" t="str">
        <f t="shared" si="3"/>
        <v/>
      </c>
      <c r="E24" s="70" t="str">
        <f>IF(D24="","",IF($D$7="Lettre",LOOKUP(ROUND(D24,3),{0,0.5,0.6,0.7,0.8},{"R","D","C","B","A"}),LOOKUP(ROUND(D24,3),{0,0.5,0.6,0.7,0.8},{"R","Niveau 1","Niveau 2","Niveau 3","Niveau 4"})))</f>
        <v/>
      </c>
      <c r="F24" s="71" t="str">
        <f t="shared" si="5"/>
        <v/>
      </c>
      <c r="G24" s="72" t="str">
        <f t="shared" si="5"/>
        <v/>
      </c>
      <c r="H24" s="73" t="str">
        <f t="shared" si="5"/>
        <v/>
      </c>
      <c r="I24" s="74" t="str">
        <f t="shared" si="5"/>
        <v/>
      </c>
      <c r="J24" s="75" t="str">
        <f t="shared" si="5"/>
        <v/>
      </c>
      <c r="K24" s="76" t="str">
        <f t="shared" si="5"/>
        <v/>
      </c>
      <c r="L24" s="77"/>
      <c r="M24" s="78"/>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row>
    <row r="25" spans="1:52" ht="25.05" customHeight="1" x14ac:dyDescent="0.45">
      <c r="A25" s="66" t="s">
        <v>170</v>
      </c>
      <c r="B25" s="67"/>
      <c r="C25" s="68"/>
      <c r="D25" s="69" t="str">
        <f t="shared" si="3"/>
        <v/>
      </c>
      <c r="E25" s="70" t="str">
        <f>IF(D25="","",IF($D$7="Lettre",LOOKUP(ROUND(D25,3),{0,0.5,0.6,0.7,0.8},{"R","D","C","B","A"}),LOOKUP(ROUND(D25,3),{0,0.5,0.6,0.7,0.8},{"R","Niveau 1","Niveau 2","Niveau 3","Niveau 4"})))</f>
        <v/>
      </c>
      <c r="F25" s="71" t="str">
        <f t="shared" si="5"/>
        <v/>
      </c>
      <c r="G25" s="72" t="str">
        <f t="shared" si="5"/>
        <v/>
      </c>
      <c r="H25" s="73" t="str">
        <f t="shared" si="5"/>
        <v/>
      </c>
      <c r="I25" s="74" t="str">
        <f t="shared" si="5"/>
        <v/>
      </c>
      <c r="J25" s="75" t="str">
        <f t="shared" si="5"/>
        <v/>
      </c>
      <c r="K25" s="76" t="str">
        <f t="shared" si="5"/>
        <v/>
      </c>
      <c r="L25" s="77"/>
      <c r="M25" s="78"/>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79"/>
      <c r="AV25" s="79"/>
      <c r="AW25" s="79"/>
      <c r="AX25" s="79"/>
      <c r="AY25" s="79"/>
      <c r="AZ25" s="79"/>
    </row>
    <row r="26" spans="1:52" ht="25.05" customHeight="1" x14ac:dyDescent="0.45">
      <c r="A26" s="66" t="s">
        <v>171</v>
      </c>
      <c r="B26" s="67"/>
      <c r="C26" s="68"/>
      <c r="D26" s="69" t="str">
        <f t="shared" si="3"/>
        <v/>
      </c>
      <c r="E26" s="70" t="str">
        <f>IF(D26="","",IF($D$7="Lettre",LOOKUP(ROUND(D26,3),{0,0.5,0.6,0.7,0.8},{"R","D","C","B","A"}),LOOKUP(ROUND(D26,3),{0,0.5,0.6,0.7,0.8},{"R","Niveau 1","Niveau 2","Niveau 3","Niveau 4"})))</f>
        <v/>
      </c>
      <c r="F26" s="71" t="str">
        <f t="shared" si="5"/>
        <v/>
      </c>
      <c r="G26" s="72" t="str">
        <f t="shared" si="5"/>
        <v/>
      </c>
      <c r="H26" s="73" t="str">
        <f t="shared" si="5"/>
        <v/>
      </c>
      <c r="I26" s="74" t="str">
        <f t="shared" si="5"/>
        <v/>
      </c>
      <c r="J26" s="75" t="str">
        <f t="shared" si="5"/>
        <v/>
      </c>
      <c r="K26" s="76" t="str">
        <f t="shared" si="5"/>
        <v/>
      </c>
      <c r="L26" s="77"/>
      <c r="M26" s="78"/>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row>
    <row r="27" spans="1:52" ht="25.05" customHeight="1" x14ac:dyDescent="0.45">
      <c r="A27" s="66" t="s">
        <v>172</v>
      </c>
      <c r="B27" s="67"/>
      <c r="C27" s="68"/>
      <c r="D27" s="69" t="str">
        <f t="shared" si="3"/>
        <v/>
      </c>
      <c r="E27" s="70" t="str">
        <f>IF(D27="","",IF($D$7="Lettre",LOOKUP(ROUND(D27,3),{0,0.5,0.6,0.7,0.8},{"R","D","C","B","A"}),LOOKUP(ROUND(D27,3),{0,0.5,0.6,0.7,0.8},{"R","Niveau 1","Niveau 2","Niveau 3","Niveau 4"})))</f>
        <v/>
      </c>
      <c r="F27" s="71" t="str">
        <f t="shared" si="5"/>
        <v/>
      </c>
      <c r="G27" s="72" t="str">
        <f t="shared" si="5"/>
        <v/>
      </c>
      <c r="H27" s="73" t="str">
        <f t="shared" si="5"/>
        <v/>
      </c>
      <c r="I27" s="74" t="str">
        <f t="shared" si="5"/>
        <v/>
      </c>
      <c r="J27" s="75" t="str">
        <f t="shared" si="5"/>
        <v/>
      </c>
      <c r="K27" s="76" t="str">
        <f t="shared" si="5"/>
        <v/>
      </c>
      <c r="L27" s="77"/>
      <c r="M27" s="78"/>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row>
    <row r="28" spans="1:52" ht="25.05" customHeight="1" x14ac:dyDescent="0.45">
      <c r="A28" s="66" t="s">
        <v>173</v>
      </c>
      <c r="B28" s="67"/>
      <c r="C28" s="68"/>
      <c r="D28" s="69" t="str">
        <f t="shared" si="3"/>
        <v/>
      </c>
      <c r="E28" s="70" t="str">
        <f>IF(D28="","",IF($D$7="Lettre",LOOKUP(ROUND(D28,3),{0,0.5,0.6,0.7,0.8},{"R","D","C","B","A"}),LOOKUP(ROUND(D28,3),{0,0.5,0.6,0.7,0.8},{"R","Niveau 1","Niveau 2","Niveau 3","Niveau 4"})))</f>
        <v/>
      </c>
      <c r="F28" s="71" t="str">
        <f t="shared" si="5"/>
        <v/>
      </c>
      <c r="G28" s="72" t="str">
        <f t="shared" si="5"/>
        <v/>
      </c>
      <c r="H28" s="73" t="str">
        <f t="shared" si="5"/>
        <v/>
      </c>
      <c r="I28" s="74" t="str">
        <f t="shared" si="5"/>
        <v/>
      </c>
      <c r="J28" s="75" t="str">
        <f t="shared" si="5"/>
        <v/>
      </c>
      <c r="K28" s="76" t="str">
        <f t="shared" si="5"/>
        <v/>
      </c>
      <c r="L28" s="77"/>
      <c r="M28" s="78"/>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row>
    <row r="29" spans="1:52" ht="25.05" customHeight="1" x14ac:dyDescent="0.45">
      <c r="A29" s="66" t="s">
        <v>174</v>
      </c>
      <c r="B29" s="67"/>
      <c r="C29" s="68"/>
      <c r="D29" s="69" t="str">
        <f t="shared" si="3"/>
        <v/>
      </c>
      <c r="E29" s="70" t="str">
        <f>IF(D29="","",IF($D$7="Lettre",LOOKUP(ROUND(D29,3),{0,0.5,0.6,0.7,0.8},{"R","D","C","B","A"}),LOOKUP(ROUND(D29,3),{0,0.5,0.6,0.7,0.8},{"R","Niveau 1","Niveau 2","Niveau 3","Niveau 4"})))</f>
        <v/>
      </c>
      <c r="F29" s="71" t="str">
        <f t="shared" si="5"/>
        <v/>
      </c>
      <c r="G29" s="72" t="str">
        <f t="shared" si="5"/>
        <v/>
      </c>
      <c r="H29" s="73" t="str">
        <f t="shared" si="5"/>
        <v/>
      </c>
      <c r="I29" s="74" t="str">
        <f t="shared" si="5"/>
        <v/>
      </c>
      <c r="J29" s="75" t="str">
        <f t="shared" si="5"/>
        <v/>
      </c>
      <c r="K29" s="76" t="str">
        <f t="shared" si="5"/>
        <v/>
      </c>
      <c r="L29" s="77"/>
      <c r="M29" s="78"/>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row>
    <row r="30" spans="1:52" ht="25.05" customHeight="1" x14ac:dyDescent="0.45">
      <c r="A30" s="66" t="s">
        <v>175</v>
      </c>
      <c r="B30" s="67"/>
      <c r="C30" s="68"/>
      <c r="D30" s="69" t="str">
        <f t="shared" si="3"/>
        <v/>
      </c>
      <c r="E30" s="70" t="str">
        <f>IF(D30="","",IF($D$7="Lettre",LOOKUP(ROUND(D30,3),{0,0.5,0.6,0.7,0.8},{"R","D","C","B","A"}),LOOKUP(ROUND(D30,3),{0,0.5,0.6,0.7,0.8},{"R","Niveau 1","Niveau 2","Niveau 3","Niveau 4"})))</f>
        <v/>
      </c>
      <c r="F30" s="71" t="str">
        <f t="shared" ref="F30:K39" si="6">IF(F$3="","",IF(SUMPRODUCT(ISNUMBER($M30:$AZ30)+($M30:$AZ30="M"),($M$4:$AZ$4=F$3)*($M$5:$AZ$5+($M$5:$AZ$5="")))=0,"",SUMPRODUCT($M30:$AZ30,($M$4:$AZ$4=F$3)*($M$5:$AZ$5+($M$5:$AZ$5=""))/($M$6:$AZ$6+100*($M$6:$AZ$6="")))/SUMPRODUCT(ISNUMBER($M30:$AZ30)+($M30:$AZ30="M"),($M$4:$AZ$4=F$3)*($M$5:$AZ$5+($M$5:$AZ$5="")))))</f>
        <v/>
      </c>
      <c r="G30" s="72" t="str">
        <f t="shared" si="6"/>
        <v/>
      </c>
      <c r="H30" s="73" t="str">
        <f t="shared" si="6"/>
        <v/>
      </c>
      <c r="I30" s="74" t="str">
        <f t="shared" si="6"/>
        <v/>
      </c>
      <c r="J30" s="75" t="str">
        <f t="shared" si="6"/>
        <v/>
      </c>
      <c r="K30" s="76" t="str">
        <f t="shared" si="6"/>
        <v/>
      </c>
      <c r="L30" s="77"/>
      <c r="M30" s="78"/>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row>
    <row r="31" spans="1:52" ht="25.05" customHeight="1" x14ac:dyDescent="0.45">
      <c r="A31" s="66" t="s">
        <v>176</v>
      </c>
      <c r="B31" s="67"/>
      <c r="C31" s="68"/>
      <c r="D31" s="69" t="str">
        <f t="shared" si="3"/>
        <v/>
      </c>
      <c r="E31" s="70" t="str">
        <f>IF(D31="","",IF($D$7="Lettre",LOOKUP(ROUND(D31,3),{0,0.5,0.6,0.7,0.8},{"R","D","C","B","A"}),LOOKUP(ROUND(D31,3),{0,0.5,0.6,0.7,0.8},{"R","Niveau 1","Niveau 2","Niveau 3","Niveau 4"})))</f>
        <v/>
      </c>
      <c r="F31" s="71" t="str">
        <f t="shared" si="6"/>
        <v/>
      </c>
      <c r="G31" s="72" t="str">
        <f t="shared" si="6"/>
        <v/>
      </c>
      <c r="H31" s="73" t="str">
        <f t="shared" si="6"/>
        <v/>
      </c>
      <c r="I31" s="74" t="str">
        <f t="shared" si="6"/>
        <v/>
      </c>
      <c r="J31" s="75" t="str">
        <f t="shared" si="6"/>
        <v/>
      </c>
      <c r="K31" s="76" t="str">
        <f t="shared" si="6"/>
        <v/>
      </c>
      <c r="L31" s="77"/>
      <c r="M31" s="78"/>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row>
    <row r="32" spans="1:52" ht="25.05" customHeight="1" x14ac:dyDescent="0.45">
      <c r="A32" s="66" t="s">
        <v>177</v>
      </c>
      <c r="B32" s="67"/>
      <c r="C32" s="68"/>
      <c r="D32" s="69" t="str">
        <f t="shared" si="3"/>
        <v/>
      </c>
      <c r="E32" s="70" t="str">
        <f>IF(D32="","",IF($D$7="Lettre",LOOKUP(ROUND(D32,3),{0,0.5,0.6,0.7,0.8},{"R","D","C","B","A"}),LOOKUP(ROUND(D32,3),{0,0.5,0.6,0.7,0.8},{"R","Niveau 1","Niveau 2","Niveau 3","Niveau 4"})))</f>
        <v/>
      </c>
      <c r="F32" s="71" t="str">
        <f t="shared" si="6"/>
        <v/>
      </c>
      <c r="G32" s="72" t="str">
        <f t="shared" si="6"/>
        <v/>
      </c>
      <c r="H32" s="73" t="str">
        <f t="shared" si="6"/>
        <v/>
      </c>
      <c r="I32" s="74" t="str">
        <f t="shared" si="6"/>
        <v/>
      </c>
      <c r="J32" s="75" t="str">
        <f t="shared" si="6"/>
        <v/>
      </c>
      <c r="K32" s="76" t="str">
        <f t="shared" si="6"/>
        <v/>
      </c>
      <c r="L32" s="77"/>
      <c r="M32" s="78"/>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row>
    <row r="33" spans="1:52" ht="25.05" customHeight="1" x14ac:dyDescent="0.45">
      <c r="A33" s="66" t="s">
        <v>178</v>
      </c>
      <c r="B33" s="67"/>
      <c r="C33" s="68"/>
      <c r="D33" s="69" t="str">
        <f t="shared" si="3"/>
        <v/>
      </c>
      <c r="E33" s="70" t="str">
        <f>IF(D33="","",IF($D$7="Lettre",LOOKUP(ROUND(D33,3),{0,0.5,0.6,0.7,0.8},{"R","D","C","B","A"}),LOOKUP(ROUND(D33,3),{0,0.5,0.6,0.7,0.8},{"R","Niveau 1","Niveau 2","Niveau 3","Niveau 4"})))</f>
        <v/>
      </c>
      <c r="F33" s="71" t="str">
        <f t="shared" si="6"/>
        <v/>
      </c>
      <c r="G33" s="72" t="str">
        <f t="shared" si="6"/>
        <v/>
      </c>
      <c r="H33" s="73" t="str">
        <f t="shared" si="6"/>
        <v/>
      </c>
      <c r="I33" s="74" t="str">
        <f t="shared" si="6"/>
        <v/>
      </c>
      <c r="J33" s="75" t="str">
        <f t="shared" si="6"/>
        <v/>
      </c>
      <c r="K33" s="76" t="str">
        <f t="shared" si="6"/>
        <v/>
      </c>
      <c r="L33" s="77"/>
      <c r="M33" s="78"/>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row>
    <row r="34" spans="1:52" ht="25.05" customHeight="1" x14ac:dyDescent="0.45">
      <c r="A34" s="66" t="s">
        <v>179</v>
      </c>
      <c r="B34" s="67"/>
      <c r="C34" s="68"/>
      <c r="D34" s="69" t="str">
        <f t="shared" si="3"/>
        <v/>
      </c>
      <c r="E34" s="70" t="str">
        <f>IF(D34="","",IF($D$7="Lettre",LOOKUP(ROUND(D34,3),{0,0.5,0.6,0.7,0.8},{"R","D","C","B","A"}),LOOKUP(ROUND(D34,3),{0,0.5,0.6,0.7,0.8},{"R","Niveau 1","Niveau 2","Niveau 3","Niveau 4"})))</f>
        <v/>
      </c>
      <c r="F34" s="71" t="str">
        <f t="shared" si="6"/>
        <v/>
      </c>
      <c r="G34" s="72" t="str">
        <f t="shared" si="6"/>
        <v/>
      </c>
      <c r="H34" s="73" t="str">
        <f t="shared" si="6"/>
        <v/>
      </c>
      <c r="I34" s="74" t="str">
        <f t="shared" si="6"/>
        <v/>
      </c>
      <c r="J34" s="75" t="str">
        <f t="shared" si="6"/>
        <v/>
      </c>
      <c r="K34" s="76" t="str">
        <f t="shared" si="6"/>
        <v/>
      </c>
      <c r="L34" s="77"/>
      <c r="M34" s="78"/>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row>
    <row r="35" spans="1:52" ht="25.05" customHeight="1" x14ac:dyDescent="0.45">
      <c r="A35" s="66" t="s">
        <v>180</v>
      </c>
      <c r="B35" s="67"/>
      <c r="C35" s="68"/>
      <c r="D35" s="69" t="str">
        <f t="shared" si="3"/>
        <v/>
      </c>
      <c r="E35" s="70" t="str">
        <f>IF(D35="","",IF($D$7="Lettre",LOOKUP(ROUND(D35,3),{0,0.5,0.6,0.7,0.8},{"R","D","C","B","A"}),LOOKUP(ROUND(D35,3),{0,0.5,0.6,0.7,0.8},{"R","Niveau 1","Niveau 2","Niveau 3","Niveau 4"})))</f>
        <v/>
      </c>
      <c r="F35" s="71" t="str">
        <f t="shared" si="6"/>
        <v/>
      </c>
      <c r="G35" s="72" t="str">
        <f t="shared" si="6"/>
        <v/>
      </c>
      <c r="H35" s="73" t="str">
        <f t="shared" si="6"/>
        <v/>
      </c>
      <c r="I35" s="74" t="str">
        <f t="shared" si="6"/>
        <v/>
      </c>
      <c r="J35" s="75" t="str">
        <f t="shared" si="6"/>
        <v/>
      </c>
      <c r="K35" s="76" t="str">
        <f t="shared" si="6"/>
        <v/>
      </c>
      <c r="L35" s="77"/>
      <c r="M35" s="78"/>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79"/>
      <c r="AU35" s="79"/>
      <c r="AV35" s="79"/>
      <c r="AW35" s="79"/>
      <c r="AX35" s="79"/>
      <c r="AY35" s="79"/>
      <c r="AZ35" s="79"/>
    </row>
    <row r="36" spans="1:52" ht="25.05" customHeight="1" x14ac:dyDescent="0.45">
      <c r="A36" s="66" t="s">
        <v>181</v>
      </c>
      <c r="B36" s="67"/>
      <c r="C36" s="68"/>
      <c r="D36" s="69" t="str">
        <f t="shared" si="3"/>
        <v/>
      </c>
      <c r="E36" s="70" t="str">
        <f>IF(D36="","",IF($D$7="Lettre",LOOKUP(ROUND(D36,3),{0,0.5,0.6,0.7,0.8},{"R","D","C","B","A"}),LOOKUP(ROUND(D36,3),{0,0.5,0.6,0.7,0.8},{"R","Niveau 1","Niveau 2","Niveau 3","Niveau 4"})))</f>
        <v/>
      </c>
      <c r="F36" s="71" t="str">
        <f t="shared" si="6"/>
        <v/>
      </c>
      <c r="G36" s="72" t="str">
        <f t="shared" si="6"/>
        <v/>
      </c>
      <c r="H36" s="73" t="str">
        <f t="shared" si="6"/>
        <v/>
      </c>
      <c r="I36" s="74" t="str">
        <f t="shared" si="6"/>
        <v/>
      </c>
      <c r="J36" s="75" t="str">
        <f t="shared" si="6"/>
        <v/>
      </c>
      <c r="K36" s="76" t="str">
        <f t="shared" si="6"/>
        <v/>
      </c>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row>
    <row r="37" spans="1:52" ht="25.05" customHeight="1" x14ac:dyDescent="0.45">
      <c r="A37" s="66" t="s">
        <v>182</v>
      </c>
      <c r="B37" s="67"/>
      <c r="C37" s="68"/>
      <c r="D37" s="69" t="str">
        <f t="shared" si="3"/>
        <v/>
      </c>
      <c r="E37" s="70" t="str">
        <f>IF(D37="","",IF($D$7="Lettre",LOOKUP(ROUND(D37,3),{0,0.5,0.6,0.7,0.8},{"R","D","C","B","A"}),LOOKUP(ROUND(D37,3),{0,0.5,0.6,0.7,0.8},{"R","Niveau 1","Niveau 2","Niveau 3","Niveau 4"})))</f>
        <v/>
      </c>
      <c r="F37" s="71" t="str">
        <f t="shared" si="6"/>
        <v/>
      </c>
      <c r="G37" s="72" t="str">
        <f t="shared" si="6"/>
        <v/>
      </c>
      <c r="H37" s="73" t="str">
        <f t="shared" si="6"/>
        <v/>
      </c>
      <c r="I37" s="74" t="str">
        <f t="shared" si="6"/>
        <v/>
      </c>
      <c r="J37" s="75" t="str">
        <f t="shared" si="6"/>
        <v/>
      </c>
      <c r="K37" s="76" t="str">
        <f t="shared" si="6"/>
        <v/>
      </c>
      <c r="L37" s="77"/>
      <c r="M37" s="78"/>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79"/>
      <c r="AU37" s="79"/>
      <c r="AV37" s="79"/>
      <c r="AW37" s="79"/>
      <c r="AX37" s="79"/>
      <c r="AY37" s="79"/>
      <c r="AZ37" s="79"/>
    </row>
    <row r="38" spans="1:52" ht="25.05" customHeight="1" x14ac:dyDescent="0.45">
      <c r="A38" s="66" t="s">
        <v>183</v>
      </c>
      <c r="B38" s="67"/>
      <c r="C38" s="68"/>
      <c r="D38" s="69" t="str">
        <f t="shared" si="3"/>
        <v/>
      </c>
      <c r="E38" s="70" t="str">
        <f>IF(D38="","",IF($D$7="Lettre",LOOKUP(ROUND(D38,3),{0,0.5,0.6,0.7,0.8},{"R","D","C","B","A"}),LOOKUP(ROUND(D38,3),{0,0.5,0.6,0.7,0.8},{"R","Niveau 1","Niveau 2","Niveau 3","Niveau 4"})))</f>
        <v/>
      </c>
      <c r="F38" s="71" t="str">
        <f t="shared" si="6"/>
        <v/>
      </c>
      <c r="G38" s="72" t="str">
        <f t="shared" si="6"/>
        <v/>
      </c>
      <c r="H38" s="73" t="str">
        <f t="shared" si="6"/>
        <v/>
      </c>
      <c r="I38" s="74" t="str">
        <f t="shared" si="6"/>
        <v/>
      </c>
      <c r="J38" s="75" t="str">
        <f t="shared" si="6"/>
        <v/>
      </c>
      <c r="K38" s="76" t="str">
        <f t="shared" si="6"/>
        <v/>
      </c>
      <c r="L38" s="77"/>
      <c r="M38" s="78"/>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row>
    <row r="39" spans="1:52" ht="25.05" customHeight="1" x14ac:dyDescent="0.45">
      <c r="A39" s="66" t="s">
        <v>184</v>
      </c>
      <c r="B39" s="67"/>
      <c r="C39" s="68"/>
      <c r="D39" s="69" t="str">
        <f t="shared" si="3"/>
        <v/>
      </c>
      <c r="E39" s="70" t="str">
        <f>IF(D39="","",IF($D$7="Lettre",LOOKUP(ROUND(D39,3),{0,0.5,0.6,0.7,0.8},{"R","D","C","B","A"}),LOOKUP(ROUND(D39,3),{0,0.5,0.6,0.7,0.8},{"R","Niveau 1","Niveau 2","Niveau 3","Niveau 4"})))</f>
        <v/>
      </c>
      <c r="F39" s="71" t="str">
        <f t="shared" si="6"/>
        <v/>
      </c>
      <c r="G39" s="72" t="str">
        <f t="shared" si="6"/>
        <v/>
      </c>
      <c r="H39" s="73" t="str">
        <f t="shared" si="6"/>
        <v/>
      </c>
      <c r="I39" s="74" t="str">
        <f t="shared" si="6"/>
        <v/>
      </c>
      <c r="J39" s="75" t="str">
        <f t="shared" si="6"/>
        <v/>
      </c>
      <c r="K39" s="76" t="str">
        <f t="shared" si="6"/>
        <v/>
      </c>
      <c r="L39" s="77"/>
      <c r="M39" s="78"/>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row>
    <row r="40" spans="1:52" ht="25.05" customHeight="1" x14ac:dyDescent="0.45">
      <c r="A40" s="66" t="s">
        <v>185</v>
      </c>
      <c r="B40" s="67"/>
      <c r="C40" s="68"/>
      <c r="D40" s="69" t="str">
        <f t="shared" si="3"/>
        <v/>
      </c>
      <c r="E40" s="70" t="str">
        <f>IF(D40="","",IF($D$7="Lettre",LOOKUP(ROUND(D40,3),{0,0.5,0.6,0.7,0.8},{"R","D","C","B","A"}),LOOKUP(ROUND(D40,3),{0,0.5,0.6,0.7,0.8},{"R","Niveau 1","Niveau 2","Niveau 3","Niveau 4"})))</f>
        <v/>
      </c>
      <c r="F40" s="71" t="str">
        <f t="shared" ref="F40:K49" si="7">IF(F$3="","",IF(SUMPRODUCT(ISNUMBER($M40:$AZ40)+($M40:$AZ40="M"),($M$4:$AZ$4=F$3)*($M$5:$AZ$5+($M$5:$AZ$5="")))=0,"",SUMPRODUCT($M40:$AZ40,($M$4:$AZ$4=F$3)*($M$5:$AZ$5+($M$5:$AZ$5=""))/($M$6:$AZ$6+100*($M$6:$AZ$6="")))/SUMPRODUCT(ISNUMBER($M40:$AZ40)+($M40:$AZ40="M"),($M$4:$AZ$4=F$3)*($M$5:$AZ$5+($M$5:$AZ$5="")))))</f>
        <v/>
      </c>
      <c r="G40" s="72" t="str">
        <f t="shared" si="7"/>
        <v/>
      </c>
      <c r="H40" s="73" t="str">
        <f t="shared" si="7"/>
        <v/>
      </c>
      <c r="I40" s="74" t="str">
        <f t="shared" si="7"/>
        <v/>
      </c>
      <c r="J40" s="75" t="str">
        <f t="shared" si="7"/>
        <v/>
      </c>
      <c r="K40" s="76" t="str">
        <f t="shared" si="7"/>
        <v/>
      </c>
      <c r="L40" s="77"/>
      <c r="M40" s="78"/>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row>
    <row r="41" spans="1:52" ht="25.05" customHeight="1" x14ac:dyDescent="0.45">
      <c r="A41" s="66" t="s">
        <v>186</v>
      </c>
      <c r="B41" s="67"/>
      <c r="C41" s="68"/>
      <c r="D41" s="69" t="str">
        <f t="shared" si="3"/>
        <v/>
      </c>
      <c r="E41" s="70" t="str">
        <f>IF(D41="","",IF($D$7="Lettre",LOOKUP(ROUND(D41,3),{0,0.5,0.6,0.7,0.8},{"R","D","C","B","A"}),LOOKUP(ROUND(D41,3),{0,0.5,0.6,0.7,0.8},{"R","Niveau 1","Niveau 2","Niveau 3","Niveau 4"})))</f>
        <v/>
      </c>
      <c r="F41" s="71" t="str">
        <f t="shared" si="7"/>
        <v/>
      </c>
      <c r="G41" s="72" t="str">
        <f t="shared" si="7"/>
        <v/>
      </c>
      <c r="H41" s="73" t="str">
        <f t="shared" si="7"/>
        <v/>
      </c>
      <c r="I41" s="74" t="str">
        <f t="shared" si="7"/>
        <v/>
      </c>
      <c r="J41" s="75" t="str">
        <f t="shared" si="7"/>
        <v/>
      </c>
      <c r="K41" s="76" t="str">
        <f t="shared" si="7"/>
        <v/>
      </c>
      <c r="L41" s="77"/>
      <c r="M41" s="78"/>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row>
    <row r="42" spans="1:52" ht="25.05" customHeight="1" x14ac:dyDescent="0.45">
      <c r="A42" s="66" t="s">
        <v>187</v>
      </c>
      <c r="B42" s="67"/>
      <c r="C42" s="68"/>
      <c r="D42" s="69" t="str">
        <f t="shared" si="3"/>
        <v/>
      </c>
      <c r="E42" s="70" t="str">
        <f>IF(D42="","",IF($D$7="Lettre",LOOKUP(ROUND(D42,3),{0,0.5,0.6,0.7,0.8},{"R","D","C","B","A"}),LOOKUP(ROUND(D42,3),{0,0.5,0.6,0.7,0.8},{"R","Niveau 1","Niveau 2","Niveau 3","Niveau 4"})))</f>
        <v/>
      </c>
      <c r="F42" s="71" t="str">
        <f t="shared" si="7"/>
        <v/>
      </c>
      <c r="G42" s="72" t="str">
        <f t="shared" si="7"/>
        <v/>
      </c>
      <c r="H42" s="73" t="str">
        <f t="shared" si="7"/>
        <v/>
      </c>
      <c r="I42" s="74" t="str">
        <f t="shared" si="7"/>
        <v/>
      </c>
      <c r="J42" s="75" t="str">
        <f t="shared" si="7"/>
        <v/>
      </c>
      <c r="K42" s="76" t="str">
        <f t="shared" si="7"/>
        <v/>
      </c>
      <c r="L42" s="77"/>
      <c r="M42" s="78"/>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row>
    <row r="43" spans="1:52" ht="25.05" customHeight="1" x14ac:dyDescent="0.45">
      <c r="A43" s="66" t="s">
        <v>188</v>
      </c>
      <c r="B43" s="67"/>
      <c r="C43" s="68"/>
      <c r="D43" s="69" t="str">
        <f t="shared" si="3"/>
        <v/>
      </c>
      <c r="E43" s="70" t="str">
        <f>IF(D43="","",IF($D$7="Lettre",LOOKUP(ROUND(D43,3),{0,0.5,0.6,0.7,0.8},{"R","D","C","B","A"}),LOOKUP(ROUND(D43,3),{0,0.5,0.6,0.7,0.8},{"R","Niveau 1","Niveau 2","Niveau 3","Niveau 4"})))</f>
        <v/>
      </c>
      <c r="F43" s="71" t="str">
        <f t="shared" si="7"/>
        <v/>
      </c>
      <c r="G43" s="72" t="str">
        <f t="shared" si="7"/>
        <v/>
      </c>
      <c r="H43" s="73" t="str">
        <f t="shared" si="7"/>
        <v/>
      </c>
      <c r="I43" s="74" t="str">
        <f t="shared" si="7"/>
        <v/>
      </c>
      <c r="J43" s="75" t="str">
        <f t="shared" si="7"/>
        <v/>
      </c>
      <c r="K43" s="76" t="str">
        <f t="shared" si="7"/>
        <v/>
      </c>
      <c r="L43" s="77"/>
      <c r="M43" s="78"/>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row>
    <row r="44" spans="1:52" ht="25.05" customHeight="1" x14ac:dyDescent="0.45">
      <c r="A44" s="66" t="s">
        <v>189</v>
      </c>
      <c r="B44" s="67"/>
      <c r="C44" s="68"/>
      <c r="D44" s="69" t="str">
        <f t="shared" si="3"/>
        <v/>
      </c>
      <c r="E44" s="70" t="str">
        <f>IF(D44="","",IF($D$7="Lettre",LOOKUP(ROUND(D44,3),{0,0.5,0.6,0.7,0.8},{"R","D","C","B","A"}),LOOKUP(ROUND(D44,3),{0,0.5,0.6,0.7,0.8},{"R","Niveau 1","Niveau 2","Niveau 3","Niveau 4"})))</f>
        <v/>
      </c>
      <c r="F44" s="71" t="str">
        <f t="shared" si="7"/>
        <v/>
      </c>
      <c r="G44" s="72" t="str">
        <f t="shared" si="7"/>
        <v/>
      </c>
      <c r="H44" s="73" t="str">
        <f t="shared" si="7"/>
        <v/>
      </c>
      <c r="I44" s="74" t="str">
        <f t="shared" si="7"/>
        <v/>
      </c>
      <c r="J44" s="75" t="str">
        <f t="shared" si="7"/>
        <v/>
      </c>
      <c r="K44" s="76" t="str">
        <f t="shared" si="7"/>
        <v/>
      </c>
      <c r="L44" s="77"/>
      <c r="M44" s="78"/>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row>
    <row r="45" spans="1:52" ht="25.05" customHeight="1" x14ac:dyDescent="0.45">
      <c r="A45" s="66" t="s">
        <v>190</v>
      </c>
      <c r="B45" s="67"/>
      <c r="C45" s="68"/>
      <c r="D45" s="69" t="str">
        <f t="shared" si="3"/>
        <v/>
      </c>
      <c r="E45" s="70" t="str">
        <f>IF(D45="","",IF($D$7="Lettre",LOOKUP(ROUND(D45,3),{0,0.5,0.6,0.7,0.8},{"R","D","C","B","A"}),LOOKUP(ROUND(D45,3),{0,0.5,0.6,0.7,0.8},{"R","Niveau 1","Niveau 2","Niveau 3","Niveau 4"})))</f>
        <v/>
      </c>
      <c r="F45" s="71" t="str">
        <f t="shared" si="7"/>
        <v/>
      </c>
      <c r="G45" s="72" t="str">
        <f t="shared" si="7"/>
        <v/>
      </c>
      <c r="H45" s="73" t="str">
        <f t="shared" si="7"/>
        <v/>
      </c>
      <c r="I45" s="74" t="str">
        <f t="shared" si="7"/>
        <v/>
      </c>
      <c r="J45" s="75" t="str">
        <f t="shared" si="7"/>
        <v/>
      </c>
      <c r="K45" s="76" t="str">
        <f t="shared" si="7"/>
        <v/>
      </c>
      <c r="L45" s="77"/>
      <c r="M45" s="78"/>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c r="AY45" s="79"/>
      <c r="AZ45" s="79"/>
    </row>
    <row r="46" spans="1:52" ht="25.05" customHeight="1" x14ac:dyDescent="0.45">
      <c r="A46" s="66" t="s">
        <v>191</v>
      </c>
      <c r="B46" s="67"/>
      <c r="C46" s="68"/>
      <c r="D46" s="69" t="str">
        <f t="shared" si="3"/>
        <v/>
      </c>
      <c r="E46" s="70" t="str">
        <f>IF(D46="","",IF($D$7="Lettre",LOOKUP(ROUND(D46,3),{0,0.5,0.6,0.7,0.8},{"R","D","C","B","A"}),LOOKUP(ROUND(D46,3),{0,0.5,0.6,0.7,0.8},{"R","Niveau 1","Niveau 2","Niveau 3","Niveau 4"})))</f>
        <v/>
      </c>
      <c r="F46" s="71" t="str">
        <f t="shared" si="7"/>
        <v/>
      </c>
      <c r="G46" s="72" t="str">
        <f t="shared" si="7"/>
        <v/>
      </c>
      <c r="H46" s="73" t="str">
        <f t="shared" si="7"/>
        <v/>
      </c>
      <c r="I46" s="74" t="str">
        <f t="shared" si="7"/>
        <v/>
      </c>
      <c r="J46" s="75" t="str">
        <f t="shared" si="7"/>
        <v/>
      </c>
      <c r="K46" s="76" t="str">
        <f t="shared" si="7"/>
        <v/>
      </c>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79"/>
      <c r="AR46" s="79"/>
      <c r="AS46" s="79"/>
      <c r="AT46" s="79"/>
      <c r="AU46" s="79"/>
      <c r="AV46" s="79"/>
      <c r="AW46" s="79"/>
      <c r="AX46" s="79"/>
      <c r="AY46" s="79"/>
      <c r="AZ46" s="79"/>
    </row>
    <row r="47" spans="1:52" ht="25.05" customHeight="1" x14ac:dyDescent="0.45">
      <c r="A47" s="66" t="s">
        <v>192</v>
      </c>
      <c r="B47" s="67"/>
      <c r="C47" s="68"/>
      <c r="D47" s="69" t="str">
        <f t="shared" si="3"/>
        <v/>
      </c>
      <c r="E47" s="70" t="str">
        <f>IF(D47="","",IF($D$7="Lettre",LOOKUP(ROUND(D47,3),{0,0.5,0.6,0.7,0.8},{"R","D","C","B","A"}),LOOKUP(ROUND(D47,3),{0,0.5,0.6,0.7,0.8},{"R","Niveau 1","Niveau 2","Niveau 3","Niveau 4"})))</f>
        <v/>
      </c>
      <c r="F47" s="71" t="str">
        <f t="shared" si="7"/>
        <v/>
      </c>
      <c r="G47" s="72" t="str">
        <f t="shared" si="7"/>
        <v/>
      </c>
      <c r="H47" s="73" t="str">
        <f t="shared" si="7"/>
        <v/>
      </c>
      <c r="I47" s="74" t="str">
        <f t="shared" si="7"/>
        <v/>
      </c>
      <c r="J47" s="75" t="str">
        <f t="shared" si="7"/>
        <v/>
      </c>
      <c r="K47" s="76" t="str">
        <f t="shared" si="7"/>
        <v/>
      </c>
      <c r="L47" s="77"/>
      <c r="M47" s="78"/>
      <c r="N47" s="79"/>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79"/>
    </row>
    <row r="48" spans="1:52" ht="25.05" customHeight="1" x14ac:dyDescent="0.45">
      <c r="A48" s="66" t="s">
        <v>193</v>
      </c>
      <c r="B48" s="67"/>
      <c r="C48" s="68"/>
      <c r="D48" s="69" t="str">
        <f t="shared" si="3"/>
        <v/>
      </c>
      <c r="E48" s="70" t="str">
        <f>IF(D48="","",IF($D$7="Lettre",LOOKUP(ROUND(D48,3),{0,0.5,0.6,0.7,0.8},{"R","D","C","B","A"}),LOOKUP(ROUND(D48,3),{0,0.5,0.6,0.7,0.8},{"R","Niveau 1","Niveau 2","Niveau 3","Niveau 4"})))</f>
        <v/>
      </c>
      <c r="F48" s="71" t="str">
        <f t="shared" si="7"/>
        <v/>
      </c>
      <c r="G48" s="72" t="str">
        <f t="shared" si="7"/>
        <v/>
      </c>
      <c r="H48" s="73" t="str">
        <f t="shared" si="7"/>
        <v/>
      </c>
      <c r="I48" s="74" t="str">
        <f t="shared" si="7"/>
        <v/>
      </c>
      <c r="J48" s="75" t="str">
        <f t="shared" si="7"/>
        <v/>
      </c>
      <c r="K48" s="76" t="str">
        <f t="shared" si="7"/>
        <v/>
      </c>
      <c r="L48" s="77"/>
      <c r="M48" s="78"/>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row>
    <row r="49" spans="1:52" ht="25.05" customHeight="1" x14ac:dyDescent="0.45">
      <c r="A49" s="66" t="s">
        <v>194</v>
      </c>
      <c r="B49" s="67"/>
      <c r="C49" s="68"/>
      <c r="D49" s="69" t="str">
        <f t="shared" si="3"/>
        <v/>
      </c>
      <c r="E49" s="70" t="str">
        <f>IF(D49="","",IF($D$7="Lettre",LOOKUP(ROUND(D49,3),{0,0.5,0.6,0.7,0.8},{"R","D","C","B","A"}),LOOKUP(ROUND(D49,3),{0,0.5,0.6,0.7,0.8},{"R","Niveau 1","Niveau 2","Niveau 3","Niveau 4"})))</f>
        <v/>
      </c>
      <c r="F49" s="71" t="str">
        <f t="shared" si="7"/>
        <v/>
      </c>
      <c r="G49" s="72" t="str">
        <f t="shared" si="7"/>
        <v/>
      </c>
      <c r="H49" s="73" t="str">
        <f t="shared" si="7"/>
        <v/>
      </c>
      <c r="I49" s="74" t="str">
        <f t="shared" si="7"/>
        <v/>
      </c>
      <c r="J49" s="75" t="str">
        <f t="shared" si="7"/>
        <v/>
      </c>
      <c r="K49" s="76" t="str">
        <f t="shared" si="7"/>
        <v/>
      </c>
      <c r="L49" s="77"/>
      <c r="M49" s="78"/>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row>
  </sheetData>
  <autoFilter ref="A9:AZ49" xr:uid="{00000000-0009-0000-0000-000001000000}"/>
  <mergeCells count="8">
    <mergeCell ref="A3:C3"/>
    <mergeCell ref="F7:K7"/>
    <mergeCell ref="A4:C4"/>
    <mergeCell ref="D6:E6"/>
    <mergeCell ref="D7:E7"/>
    <mergeCell ref="A5:C5"/>
    <mergeCell ref="F6:K6"/>
    <mergeCell ref="A8:C8"/>
  </mergeCells>
  <conditionalFormatting sqref="A3:C3">
    <cfRule type="expression" dxfId="45" priority="40">
      <formula>OR($A$3="",$A$3="Nom de votre cours")</formula>
    </cfRule>
  </conditionalFormatting>
  <conditionalFormatting sqref="D8 D10:E49">
    <cfRule type="expression" dxfId="44" priority="31">
      <formula>AND(ISNUMBER($D8),ROUND($D8,3)&lt;0.5)</formula>
    </cfRule>
    <cfRule type="expression" dxfId="43" priority="30">
      <formula>AND(ISNUMBER($D8),AND(ROUND($D8,3)&gt;=0.5,ROUND($D8,3)&lt;0.6))</formula>
    </cfRule>
    <cfRule type="expression" dxfId="42" priority="29">
      <formula>AND(ISNUMBER($D8),AND(ROUND($D8,3)&gt;=0.6,ROUND($D8,3)&lt;0.7))</formula>
    </cfRule>
    <cfRule type="expression" dxfId="41" priority="28">
      <formula>AND(ISNUMBER($D8),AND(ROUND($D8,3)&gt;=0.7,ROUND($D8,3)&lt;0.8))</formula>
    </cfRule>
    <cfRule type="expression" dxfId="40" priority="27">
      <formula>AND(ISNUMBER($D8),ROUND($D8,3)&gt;=0.8)</formula>
    </cfRule>
  </conditionalFormatting>
  <conditionalFormatting sqref="F6">
    <cfRule type="expression" dxfId="39" priority="39">
      <formula>ROUND(SUM($F$5:$K$5),4)&lt;&gt;1</formula>
    </cfRule>
    <cfRule type="expression" dxfId="38" priority="38">
      <formula>ROUND(SUM($F$5:$K$5),4)=1</formula>
    </cfRule>
  </conditionalFormatting>
  <conditionalFormatting sqref="F5:K5">
    <cfRule type="expression" dxfId="37" priority="37">
      <formula>AND(F$3&lt;&gt;"",F5="")</formula>
    </cfRule>
  </conditionalFormatting>
  <conditionalFormatting sqref="F8:K8 F10:K49">
    <cfRule type="expression" dxfId="36" priority="32">
      <formula>AND(ISNUMBER(F8),ROUND(F8,3)&gt;=0.8)</formula>
    </cfRule>
    <cfRule type="expression" dxfId="35" priority="36">
      <formula>AND(ISNUMBER(F8),ROUND(F8,3)&lt;0.5)</formula>
    </cfRule>
    <cfRule type="expression" dxfId="34" priority="35">
      <formula>AND(ISNUMBER(F8),AND(ROUND(F8,3)&gt;=0.5,ROUND(F8,3)&lt;0.6))</formula>
    </cfRule>
    <cfRule type="expression" dxfId="33" priority="34">
      <formula>AND(ISNUMBER(F8),AND(ROUND(F8,3)&gt;=0.6,ROUND(F8,3)&lt;0.7))</formula>
    </cfRule>
    <cfRule type="expression" dxfId="32" priority="33">
      <formula>AND(ISNUMBER(F8),AND(ROUND(F8,3)&gt;=0.7,ROUND(F8,3)&lt;0.8))</formula>
    </cfRule>
  </conditionalFormatting>
  <conditionalFormatting sqref="M3:AZ9">
    <cfRule type="expression" dxfId="31" priority="21">
      <formula>AND($F$3&lt;&gt;"",M$4=$F$3)</formula>
    </cfRule>
    <cfRule type="expression" dxfId="30" priority="22">
      <formula>AND($G$3&lt;&gt;"",M$4=$G$3)</formula>
    </cfRule>
    <cfRule type="expression" dxfId="29" priority="23">
      <formula>AND($H$3&lt;&gt;"",M$4=$H$3)</formula>
    </cfRule>
    <cfRule type="expression" dxfId="28" priority="24">
      <formula>AND($I$3&lt;&gt;"",M$4=$I$3)</formula>
    </cfRule>
    <cfRule type="expression" dxfId="27" priority="25">
      <formula>AND($J$3&lt;&gt;"",M$4=$J$3)</formula>
    </cfRule>
    <cfRule type="expression" dxfId="26" priority="26">
      <formula>AND($K$3&lt;&gt;"",M$4=$K$3)</formula>
    </cfRule>
  </conditionalFormatting>
  <conditionalFormatting sqref="M4:AZ4">
    <cfRule type="expression" dxfId="25" priority="15" stopIfTrue="1">
      <formula>AND(COUNTA(M$10:M$49)&gt;0,OR(M4="",COUNTIF($F$3:$K$3,M4)=0))</formula>
    </cfRule>
  </conditionalFormatting>
  <conditionalFormatting sqref="M8:AZ8">
    <cfRule type="expression" dxfId="24" priority="20">
      <formula>AND(ISNUMBER(M8),ROUND(M8,3)&lt;0.5)</formula>
    </cfRule>
    <cfRule type="expression" dxfId="23" priority="19">
      <formula>AND(ISNUMBER(M8),AND(ROUND(M8,3)&gt;=0.5,ROUND(M8,3)&lt;0.6))</formula>
    </cfRule>
    <cfRule type="expression" dxfId="22" priority="18">
      <formula>AND(ISNUMBER(M8),AND(ROUND(M8,3)&gt;=0.6,ROUND(M8,3)&lt;0.7))</formula>
    </cfRule>
    <cfRule type="expression" dxfId="21" priority="17">
      <formula>AND(ISNUMBER(M8),AND(ROUND(M8,3)&gt;=0.7,ROUND(M8,3)&lt;0.8))</formula>
    </cfRule>
    <cfRule type="expression" dxfId="20" priority="16">
      <formula>AND(ISNUMBER(M8),ROUND(M8,3)&gt;=0.8)</formula>
    </cfRule>
  </conditionalFormatting>
  <conditionalFormatting sqref="M10:AZ49">
    <cfRule type="expression" dxfId="19" priority="2">
      <formula>M10="M"</formula>
    </cfRule>
    <cfRule type="expression" dxfId="18" priority="3">
      <formula>M10="EX"</formula>
    </cfRule>
    <cfRule type="expression" dxfId="17" priority="4">
      <formula>AND(ISNUMBER(M10),M10/(M$6+100*(M$6=""))&gt;=0.8)</formula>
    </cfRule>
    <cfRule type="expression" dxfId="16" priority="5">
      <formula>AND(ISNUMBER(M10),AND(M10/(M$6+100*(M$6=""))&gt;=0.7,M10/(M$6+100*(M$6=""))&lt;0.8))</formula>
    </cfRule>
    <cfRule type="expression" dxfId="15" priority="6">
      <formula>AND(ISNUMBER(M10),AND(M10/(M$6+100*(M$6=""))&gt;=0.6,M10/(M$6+100*(M$6=""))&lt;0.7))</formula>
    </cfRule>
    <cfRule type="expression" dxfId="14" priority="7">
      <formula>AND(ISNUMBER(M10),AND(M10/(M$6+100*(M$6=""))&gt;=0.5,M10/(M$6+100*(M$6=""))&lt;0.6))</formula>
    </cfRule>
    <cfRule type="expression" dxfId="13" priority="14">
      <formula>AND($K$3&lt;&gt;"",M$4=$K$3)</formula>
    </cfRule>
    <cfRule type="expression" dxfId="12" priority="13">
      <formula>AND($J$3&lt;&gt;"",M$4=$J$3)</formula>
    </cfRule>
    <cfRule type="expression" dxfId="11" priority="12">
      <formula>AND($I$3&lt;&gt;"",M$4=$I$3)</formula>
    </cfRule>
    <cfRule type="expression" dxfId="10" priority="11">
      <formula>AND($H$3&lt;&gt;"",M$4=$H$3)</formula>
    </cfRule>
    <cfRule type="expression" dxfId="9" priority="10">
      <formula>AND($G$3&lt;&gt;"",M$4=$G$3)</formula>
    </cfRule>
    <cfRule type="expression" dxfId="8" priority="9">
      <formula>AND($F$3&lt;&gt;"",M$4=$F$3)</formula>
    </cfRule>
    <cfRule type="expression" dxfId="7" priority="8">
      <formula>AND(ISNUMBER(M10),M10/(M$6+100*(M$6=""))&lt;0.5)</formula>
    </cfRule>
    <cfRule type="expression" dxfId="6" priority="1" stopIfTrue="1">
      <formula>AND(M10&lt;&gt;"",NOT(ISNUMBER(M10)),M10&lt;&gt;"M",M10&lt;&gt;"EX")</formula>
    </cfRule>
  </conditionalFormatting>
  <dataValidations count="13">
    <dataValidation allowBlank="1" showInputMessage="1" promptTitle="Cours" prompt="Entrez le nom de votre cours ou de votre classe, par exemple Sciences, 10e année (SNC2D). La consigne IA l'utilise." sqref="A3" xr:uid="{00000000-0002-0000-0100-000000000000}"/>
    <dataValidation type="list" showInputMessage="1" showErrorMessage="1" errorTitle="Niveau ou Lettre" error="Choisissez Niveau ou Lettre." promptTitle="Afficher en" prompt="Niveau : les niveaux de rendement de l'Ontario, du niveau 4 à R. Lettre : de A à R. Mêmes seuils : 80, 70, 60 et 50." sqref="D7" xr:uid="{00000000-0002-0000-0100-000001000000}">
      <formula1>"Niveau,Lettre"</formula1>
    </dataValidation>
    <dataValidation allowBlank="1" showInputMessage="1" promptTitle="Catégorie" prompt="Nommez la catégorie, par exemple Tests. Laissez une case vide si vous n'en avez pas besoin. Vous pouvez la renommer en tout temps : l'en-tête des travaux utilise ces noms." sqref="F3:K3" xr:uid="{00000000-0002-0000-0100-000002000000}"/>
    <dataValidation allowBlank="1" showInputMessage="1" promptTitle="Pondération de la catégorie" prompt="Entrez 25 pour 25 %. Le total n'a pas besoin de donner 100 : le calcul ramène les pondérations à 100 %." sqref="F5:K5" xr:uid="{00000000-0002-0000-0100-000003000000}"/>
    <dataValidation allowBlank="1" showInputMessage="1" promptTitle="Note finale" prompt="Les moyennes des catégories, pondérées selon la pondération de chaque catégorie. Une catégorie qui n'a encore aucune note est laissée de côté." sqref="D9" xr:uid="{00000000-0002-0000-0100-000004000000}"/>
    <dataValidation allowBlank="1" showInputMessage="1" promptTitle="Travail" prompt="Donnez-lui un nom, par exemple Test de l'unité 1. Remplissez ensuite la catégorie, la pondération et le total (Sur) en dessous." sqref="M3:AZ3" xr:uid="{00000000-0002-0000-0100-000005000000}"/>
    <dataValidation type="list" allowBlank="1" showInputMessage="1" showErrorMessage="1" errorTitle="Choisissez une catégorie" error="Choisissez une des catégories nommées de F3 à K3, ou ajoutez d'abord un nouveau nom à cet endroit." promptTitle="Catégorie" prompt="Choisissez une de vos catégories. La liste vient des noms entrés de F3 à K3." sqref="M4:AZ4" xr:uid="{00000000-0002-0000-0100-000006000000}">
      <formula1>$F$3:$K$3</formula1>
    </dataValidation>
    <dataValidation type="decimal" operator="greaterThanOrEqual" allowBlank="1" showInputMessage="1" showErrorMessage="1" errorTitle="Pondération" error="Entrez un nombre, par exemple 1 ou 2." promptTitle="Pondération" prompt="Le poids du travail dans sa catégorie. 2 compte deux fois plus que 1. Laissez vide pour 1." sqref="M5:AZ5" xr:uid="{00000000-0002-0000-0100-000007000000}">
      <formula1>0</formula1>
    </dataValidation>
    <dataValidation type="decimal" operator="greaterThan" allowBlank="1" showInputMessage="1" showErrorMessage="1" errorTitle="Sur" error="Entrez le total des points possibles, par exemple 20." promptTitle="Sur" prompt="Le total des points possibles, par exemple 20. Laissez vide si vous entrez les notes en pourcentage." sqref="M6:AZ6" xr:uid="{00000000-0002-0000-0100-000008000000}">
      <formula1>0</formula1>
    </dataValidation>
    <dataValidation allowBlank="1" showInputMessage="1" promptTitle="Date" prompt="Facultatif. La date du travail." sqref="M7:AZ7" xr:uid="{00000000-0002-0000-0100-000009000000}"/>
    <dataValidation type="custom" allowBlank="1" showErrorMessage="1" errorTitle="Vérifiez cette note" error="Entrez le résultat en chiffres, par exemple 18. Ou M pour manquant, EX pour exempté. Le total (Sur) se règle à la ligne 6." sqref="M10:AZ49" xr:uid="{00000000-0002-0000-0100-00000A000000}">
      <formula1>OR(AND(ISNUMBER(M10),M10&gt;=0),M10="M",M10="EX")</formula1>
    </dataValidation>
    <dataValidation type="list" allowBlank="1" showInputMessage="1" promptTitle="Pronoms" prompt="Facultatif. La consigne IA les utilise. Entrez les vôtres si la liste ne convient pas." sqref="C10:C49" xr:uid="{00000000-0002-0000-0100-00000B000000}">
      <formula1>"elle,il,iel"</formula1>
    </dataValidation>
    <dataValidation allowBlank="1" showInputMessage="1" promptTitle="Remarques descriptives" prompt="Ce que vous avez observé : un point fort, une difficulté, une prochaine étape. Une date aide. Pas de noms (écrivez il, elle ou iel) : cette colonne alimente l'onglet Données IA." sqref="L10:L49" xr:uid="{00000000-0002-0000-0100-00000C000000}"/>
  </dataValidations>
  <hyperlinks>
    <hyperlink ref="L1" r:id="rId1" xr:uid="{00000000-0004-0000-0100-000000000000}"/>
  </hyperlinks>
  <pageMargins left="0.4" right="0.4" top="0.5" bottom="0.5" header="0.5" footer="0.5"/>
  <pageSetup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2C55E"/>
  </sheetPr>
  <dimension ref="A1:J46"/>
  <sheetViews>
    <sheetView showGridLines="0" workbookViewId="0">
      <pane xSplit="2" ySplit="6" topLeftCell="C7" activePane="bottomRight" state="frozen"/>
      <selection pane="topRight"/>
      <selection pane="bottomLeft"/>
      <selection pane="bottomRight"/>
    </sheetView>
  </sheetViews>
  <sheetFormatPr defaultRowHeight="14.25" x14ac:dyDescent="0.45"/>
  <cols>
    <col min="1" max="1" width="7.46484375" customWidth="1"/>
    <col min="2" max="2" width="24" customWidth="1"/>
    <col min="3" max="9" width="16" customWidth="1"/>
    <col min="10" max="10" width="78" customWidth="1"/>
  </cols>
  <sheetData>
    <row r="1" spans="1:10" ht="40.049999999999997" customHeight="1" x14ac:dyDescent="0.45">
      <c r="A1" s="1"/>
      <c r="B1" s="1"/>
      <c r="C1" s="2" t="s">
        <v>195</v>
      </c>
      <c r="D1" s="1"/>
      <c r="E1" s="1"/>
      <c r="F1" s="1"/>
      <c r="G1" s="1"/>
      <c r="H1" s="1"/>
      <c r="I1" s="1"/>
      <c r="J1" s="3" t="s">
        <v>1</v>
      </c>
    </row>
    <row r="2" spans="1:10" ht="22.05" customHeight="1" x14ac:dyDescent="0.45">
      <c r="A2" s="80" t="s">
        <v>196</v>
      </c>
    </row>
    <row r="3" spans="1:10" ht="22.05" customHeight="1" x14ac:dyDescent="0.45">
      <c r="A3" s="15" t="s">
        <v>197</v>
      </c>
    </row>
    <row r="4" spans="1:10" ht="6" customHeight="1" x14ac:dyDescent="0.45"/>
    <row r="5" spans="1:10" ht="6" customHeight="1" x14ac:dyDescent="0.45"/>
    <row r="6" spans="1:10" ht="34.049999999999997" customHeight="1" x14ac:dyDescent="0.45">
      <c r="A6" s="54" t="s">
        <v>91</v>
      </c>
      <c r="B6" s="55" t="s">
        <v>92</v>
      </c>
      <c r="C6" s="81" t="s">
        <v>198</v>
      </c>
      <c r="D6" s="81" t="s">
        <v>199</v>
      </c>
      <c r="E6" s="81" t="s">
        <v>200</v>
      </c>
      <c r="F6" s="81" t="s">
        <v>201</v>
      </c>
      <c r="G6" s="81" t="s">
        <v>202</v>
      </c>
      <c r="H6" s="81" t="s">
        <v>203</v>
      </c>
      <c r="I6" s="81" t="s">
        <v>204</v>
      </c>
      <c r="J6" s="63" t="s">
        <v>205</v>
      </c>
    </row>
    <row r="7" spans="1:10" ht="25.05" customHeight="1" x14ac:dyDescent="0.45">
      <c r="A7" s="66" t="s">
        <v>136</v>
      </c>
      <c r="B7" s="82" t="str">
        <f>IFERROR(INDEX('Carnet de notes'!$B$10:$B$49,MATCH($A7,'Carnet de notes'!$A$10:$A$49,0))&amp;"","")</f>
        <v>Arsenault, Chloé</v>
      </c>
      <c r="C7" s="83" t="s">
        <v>206</v>
      </c>
      <c r="D7" s="83" t="s">
        <v>206</v>
      </c>
      <c r="E7" s="83" t="s">
        <v>207</v>
      </c>
      <c r="F7" s="83" t="s">
        <v>206</v>
      </c>
      <c r="G7" s="83" t="s">
        <v>208</v>
      </c>
      <c r="H7" s="83" t="s">
        <v>206</v>
      </c>
      <c r="I7" s="83" t="s">
        <v>206</v>
      </c>
      <c r="J7" s="84" t="s">
        <v>209</v>
      </c>
    </row>
    <row r="8" spans="1:10" ht="25.05" customHeight="1" x14ac:dyDescent="0.45">
      <c r="A8" s="66" t="s">
        <v>140</v>
      </c>
      <c r="B8" s="82" t="str">
        <f>IFERROR(INDEX('Carnet de notes'!$B$10:$B$49,MATCH($A8,'Carnet de notes'!$A$10:$A$49,0))&amp;"","")</f>
        <v>Bélanger, Mathis</v>
      </c>
      <c r="C8" s="83" t="s">
        <v>208</v>
      </c>
      <c r="D8" s="83" t="s">
        <v>208</v>
      </c>
      <c r="E8" s="83" t="s">
        <v>208</v>
      </c>
      <c r="F8" s="83" t="s">
        <v>208</v>
      </c>
      <c r="G8" s="83" t="s">
        <v>208</v>
      </c>
      <c r="H8" s="83" t="s">
        <v>206</v>
      </c>
      <c r="I8" s="83" t="s">
        <v>208</v>
      </c>
      <c r="J8" s="84" t="s">
        <v>210</v>
      </c>
    </row>
    <row r="9" spans="1:10" ht="25.05" customHeight="1" x14ac:dyDescent="0.45">
      <c r="A9" s="66" t="s">
        <v>144</v>
      </c>
      <c r="B9" s="82" t="str">
        <f>IFERROR(INDEX('Carnet de notes'!$B$10:$B$49,MATCH($A9,'Carnet de notes'!$A$10:$A$49,0))&amp;"","")</f>
        <v>Côté, Florence</v>
      </c>
      <c r="C9" s="83" t="s">
        <v>211</v>
      </c>
      <c r="D9" s="83" t="s">
        <v>211</v>
      </c>
      <c r="E9" s="83" t="s">
        <v>211</v>
      </c>
      <c r="F9" s="83" t="s">
        <v>211</v>
      </c>
      <c r="G9" s="83" t="s">
        <v>208</v>
      </c>
      <c r="H9" s="83" t="s">
        <v>211</v>
      </c>
      <c r="I9" s="83" t="s">
        <v>211</v>
      </c>
      <c r="J9" s="84" t="s">
        <v>212</v>
      </c>
    </row>
    <row r="10" spans="1:10" ht="25.05" customHeight="1" x14ac:dyDescent="0.45">
      <c r="A10" s="66" t="s">
        <v>147</v>
      </c>
      <c r="B10" s="82" t="str">
        <f>IFERROR(INDEX('Carnet de notes'!$B$10:$B$49,MATCH($A10,'Carnet de notes'!$A$10:$A$49,0))&amp;"","")</f>
        <v>Desjardins, Louis</v>
      </c>
      <c r="C10" s="83" t="s">
        <v>208</v>
      </c>
      <c r="D10" s="83" t="s">
        <v>208</v>
      </c>
      <c r="E10" s="83" t="s">
        <v>206</v>
      </c>
      <c r="F10" s="83" t="s">
        <v>208</v>
      </c>
      <c r="G10" s="83" t="s">
        <v>208</v>
      </c>
      <c r="H10" s="83" t="s">
        <v>208</v>
      </c>
      <c r="I10" s="83" t="s">
        <v>208</v>
      </c>
      <c r="J10" s="84" t="s">
        <v>213</v>
      </c>
    </row>
    <row r="11" spans="1:10" ht="25.05" customHeight="1" x14ac:dyDescent="0.45">
      <c r="A11" s="66" t="s">
        <v>150</v>
      </c>
      <c r="B11" s="82" t="str">
        <f>IFERROR(INDEX('Carnet de notes'!$B$10:$B$49,MATCH($A11,'Carnet de notes'!$A$10:$A$49,0))&amp;"","")</f>
        <v>Diallo, Awa</v>
      </c>
      <c r="C11" s="83" t="s">
        <v>206</v>
      </c>
      <c r="D11" s="83" t="s">
        <v>211</v>
      </c>
      <c r="E11" s="83" t="s">
        <v>211</v>
      </c>
      <c r="F11" s="83" t="s">
        <v>211</v>
      </c>
      <c r="G11" s="83" t="s">
        <v>206</v>
      </c>
      <c r="H11" s="83" t="s">
        <v>208</v>
      </c>
      <c r="I11" s="83" t="s">
        <v>211</v>
      </c>
      <c r="J11" s="84" t="s">
        <v>214</v>
      </c>
    </row>
    <row r="12" spans="1:10" ht="25.05" customHeight="1" x14ac:dyDescent="0.45">
      <c r="A12" s="66" t="s">
        <v>153</v>
      </c>
      <c r="B12" s="82" t="str">
        <f>IFERROR(INDEX('Carnet de notes'!$B$10:$B$49,MATCH($A12,'Carnet de notes'!$A$10:$A$49,0))&amp;"","")</f>
        <v>Lavoie, Thomas</v>
      </c>
      <c r="C12" s="83" t="s">
        <v>208</v>
      </c>
      <c r="D12" s="83" t="s">
        <v>206</v>
      </c>
      <c r="E12" s="83" t="s">
        <v>206</v>
      </c>
      <c r="F12" s="83" t="s">
        <v>207</v>
      </c>
      <c r="G12" s="83" t="s">
        <v>208</v>
      </c>
      <c r="H12" s="83" t="s">
        <v>206</v>
      </c>
      <c r="I12" s="83" t="s">
        <v>206</v>
      </c>
      <c r="J12" s="84" t="s">
        <v>215</v>
      </c>
    </row>
    <row r="13" spans="1:10" ht="25.05" customHeight="1" x14ac:dyDescent="0.45">
      <c r="A13" s="66" t="s">
        <v>156</v>
      </c>
      <c r="B13" s="82" t="str">
        <f>IFERROR(INDEX('Carnet de notes'!$B$10:$B$49,MATCH($A13,'Carnet de notes'!$A$10:$A$49,0))&amp;"","")</f>
        <v>Ouellet, Sam</v>
      </c>
      <c r="C13" s="83" t="s">
        <v>211</v>
      </c>
      <c r="D13" s="83" t="s">
        <v>206</v>
      </c>
      <c r="E13" s="83" t="s">
        <v>207</v>
      </c>
      <c r="F13" s="83" t="s">
        <v>206</v>
      </c>
      <c r="G13" s="83" t="s">
        <v>208</v>
      </c>
      <c r="H13" s="83" t="s">
        <v>208</v>
      </c>
      <c r="I13" s="83" t="s">
        <v>206</v>
      </c>
      <c r="J13" s="84" t="s">
        <v>216</v>
      </c>
    </row>
    <row r="14" spans="1:10" ht="25.05" customHeight="1" x14ac:dyDescent="0.45">
      <c r="A14" s="66" t="s">
        <v>160</v>
      </c>
      <c r="B14" s="82" t="str">
        <f>IFERROR(INDEX('Carnet de notes'!$B$10:$B$49,MATCH($A14,'Carnet de notes'!$A$10:$A$49,0))&amp;"","")</f>
        <v>Tremblay, Félix</v>
      </c>
      <c r="C14" s="83" t="s">
        <v>208</v>
      </c>
      <c r="D14" s="83" t="s">
        <v>208</v>
      </c>
      <c r="E14" s="83" t="s">
        <v>206</v>
      </c>
      <c r="F14" s="83" t="s">
        <v>208</v>
      </c>
      <c r="G14" s="83" t="s">
        <v>208</v>
      </c>
      <c r="H14" s="83" t="s">
        <v>206</v>
      </c>
      <c r="I14" s="83" t="s">
        <v>208</v>
      </c>
      <c r="J14" s="84" t="s">
        <v>217</v>
      </c>
    </row>
    <row r="15" spans="1:10" ht="25.05" customHeight="1" x14ac:dyDescent="0.45">
      <c r="A15" s="66" t="s">
        <v>163</v>
      </c>
      <c r="B15" s="82" t="str">
        <f>IFERROR(INDEX('Carnet de notes'!$B$10:$B$49,MATCH($A15,'Carnet de notes'!$A$10:$A$49,0))&amp;"","")</f>
        <v/>
      </c>
      <c r="C15" s="83"/>
      <c r="D15" s="83"/>
      <c r="E15" s="83"/>
      <c r="F15" s="83"/>
      <c r="G15" s="83"/>
      <c r="H15" s="83"/>
      <c r="I15" s="83"/>
      <c r="J15" s="84"/>
    </row>
    <row r="16" spans="1:10" ht="25.05" customHeight="1" x14ac:dyDescent="0.45">
      <c r="A16" s="66" t="s">
        <v>164</v>
      </c>
      <c r="B16" s="82" t="str">
        <f>IFERROR(INDEX('Carnet de notes'!$B$10:$B$49,MATCH($A16,'Carnet de notes'!$A$10:$A$49,0))&amp;"","")</f>
        <v/>
      </c>
      <c r="C16" s="83"/>
      <c r="D16" s="83"/>
      <c r="E16" s="83"/>
      <c r="F16" s="83"/>
      <c r="G16" s="83"/>
      <c r="H16" s="83"/>
      <c r="I16" s="83"/>
      <c r="J16" s="84"/>
    </row>
    <row r="17" spans="1:10" ht="25.05" customHeight="1" x14ac:dyDescent="0.45">
      <c r="A17" s="66" t="s">
        <v>165</v>
      </c>
      <c r="B17" s="82" t="str">
        <f>IFERROR(INDEX('Carnet de notes'!$B$10:$B$49,MATCH($A17,'Carnet de notes'!$A$10:$A$49,0))&amp;"","")</f>
        <v/>
      </c>
      <c r="C17" s="83"/>
      <c r="D17" s="83"/>
      <c r="E17" s="83"/>
      <c r="F17" s="83"/>
      <c r="G17" s="83"/>
      <c r="H17" s="83"/>
      <c r="I17" s="83"/>
      <c r="J17" s="84"/>
    </row>
    <row r="18" spans="1:10" ht="25.05" customHeight="1" x14ac:dyDescent="0.45">
      <c r="A18" s="66" t="s">
        <v>166</v>
      </c>
      <c r="B18" s="82" t="str">
        <f>IFERROR(INDEX('Carnet de notes'!$B$10:$B$49,MATCH($A18,'Carnet de notes'!$A$10:$A$49,0))&amp;"","")</f>
        <v/>
      </c>
      <c r="C18" s="83"/>
      <c r="D18" s="83"/>
      <c r="E18" s="83"/>
      <c r="F18" s="83"/>
      <c r="G18" s="83"/>
      <c r="H18" s="83"/>
      <c r="I18" s="83"/>
      <c r="J18" s="84"/>
    </row>
    <row r="19" spans="1:10" ht="25.05" customHeight="1" x14ac:dyDescent="0.45">
      <c r="A19" s="66" t="s">
        <v>167</v>
      </c>
      <c r="B19" s="82" t="str">
        <f>IFERROR(INDEX('Carnet de notes'!$B$10:$B$49,MATCH($A19,'Carnet de notes'!$A$10:$A$49,0))&amp;"","")</f>
        <v/>
      </c>
      <c r="C19" s="83"/>
      <c r="D19" s="83"/>
      <c r="E19" s="83"/>
      <c r="F19" s="83"/>
      <c r="G19" s="83"/>
      <c r="H19" s="83"/>
      <c r="I19" s="83"/>
      <c r="J19" s="84"/>
    </row>
    <row r="20" spans="1:10" ht="25.05" customHeight="1" x14ac:dyDescent="0.45">
      <c r="A20" s="66" t="s">
        <v>168</v>
      </c>
      <c r="B20" s="82" t="str">
        <f>IFERROR(INDEX('Carnet de notes'!$B$10:$B$49,MATCH($A20,'Carnet de notes'!$A$10:$A$49,0))&amp;"","")</f>
        <v/>
      </c>
      <c r="C20" s="83"/>
      <c r="D20" s="83"/>
      <c r="E20" s="83"/>
      <c r="F20" s="83"/>
      <c r="G20" s="83"/>
      <c r="H20" s="83"/>
      <c r="I20" s="83"/>
      <c r="J20" s="84"/>
    </row>
    <row r="21" spans="1:10" ht="25.05" customHeight="1" x14ac:dyDescent="0.45">
      <c r="A21" s="66" t="s">
        <v>169</v>
      </c>
      <c r="B21" s="82" t="str">
        <f>IFERROR(INDEX('Carnet de notes'!$B$10:$B$49,MATCH($A21,'Carnet de notes'!$A$10:$A$49,0))&amp;"","")</f>
        <v/>
      </c>
      <c r="C21" s="83"/>
      <c r="D21" s="83"/>
      <c r="E21" s="83"/>
      <c r="F21" s="83"/>
      <c r="G21" s="83"/>
      <c r="H21" s="83"/>
      <c r="I21" s="83"/>
      <c r="J21" s="84"/>
    </row>
    <row r="22" spans="1:10" ht="25.05" customHeight="1" x14ac:dyDescent="0.45">
      <c r="A22" s="66" t="s">
        <v>170</v>
      </c>
      <c r="B22" s="82" t="str">
        <f>IFERROR(INDEX('Carnet de notes'!$B$10:$B$49,MATCH($A22,'Carnet de notes'!$A$10:$A$49,0))&amp;"","")</f>
        <v/>
      </c>
      <c r="C22" s="83"/>
      <c r="D22" s="83"/>
      <c r="E22" s="83"/>
      <c r="F22" s="83"/>
      <c r="G22" s="83"/>
      <c r="H22" s="83"/>
      <c r="I22" s="83"/>
      <c r="J22" s="84"/>
    </row>
    <row r="23" spans="1:10" ht="25.05" customHeight="1" x14ac:dyDescent="0.45">
      <c r="A23" s="66" t="s">
        <v>171</v>
      </c>
      <c r="B23" s="82" t="str">
        <f>IFERROR(INDEX('Carnet de notes'!$B$10:$B$49,MATCH($A23,'Carnet de notes'!$A$10:$A$49,0))&amp;"","")</f>
        <v/>
      </c>
      <c r="C23" s="83"/>
      <c r="D23" s="83"/>
      <c r="E23" s="83"/>
      <c r="F23" s="83"/>
      <c r="G23" s="83"/>
      <c r="H23" s="83"/>
      <c r="I23" s="83"/>
      <c r="J23" s="84"/>
    </row>
    <row r="24" spans="1:10" ht="25.05" customHeight="1" x14ac:dyDescent="0.45">
      <c r="A24" s="66" t="s">
        <v>172</v>
      </c>
      <c r="B24" s="82" t="str">
        <f>IFERROR(INDEX('Carnet de notes'!$B$10:$B$49,MATCH($A24,'Carnet de notes'!$A$10:$A$49,0))&amp;"","")</f>
        <v/>
      </c>
      <c r="C24" s="83"/>
      <c r="D24" s="83"/>
      <c r="E24" s="83"/>
      <c r="F24" s="83"/>
      <c r="G24" s="83"/>
      <c r="H24" s="83"/>
      <c r="I24" s="83"/>
      <c r="J24" s="84"/>
    </row>
    <row r="25" spans="1:10" ht="25.05" customHeight="1" x14ac:dyDescent="0.45">
      <c r="A25" s="66" t="s">
        <v>173</v>
      </c>
      <c r="B25" s="82" t="str">
        <f>IFERROR(INDEX('Carnet de notes'!$B$10:$B$49,MATCH($A25,'Carnet de notes'!$A$10:$A$49,0))&amp;"","")</f>
        <v/>
      </c>
      <c r="C25" s="83"/>
      <c r="D25" s="83"/>
      <c r="E25" s="83"/>
      <c r="F25" s="83"/>
      <c r="G25" s="83"/>
      <c r="H25" s="83"/>
      <c r="I25" s="83"/>
      <c r="J25" s="84"/>
    </row>
    <row r="26" spans="1:10" ht="25.05" customHeight="1" x14ac:dyDescent="0.45">
      <c r="A26" s="66" t="s">
        <v>174</v>
      </c>
      <c r="B26" s="82" t="str">
        <f>IFERROR(INDEX('Carnet de notes'!$B$10:$B$49,MATCH($A26,'Carnet de notes'!$A$10:$A$49,0))&amp;"","")</f>
        <v/>
      </c>
      <c r="C26" s="83"/>
      <c r="D26" s="83"/>
      <c r="E26" s="83"/>
      <c r="F26" s="83"/>
      <c r="G26" s="83"/>
      <c r="H26" s="83"/>
      <c r="I26" s="83"/>
      <c r="J26" s="84"/>
    </row>
    <row r="27" spans="1:10" ht="25.05" customHeight="1" x14ac:dyDescent="0.45">
      <c r="A27" s="66" t="s">
        <v>175</v>
      </c>
      <c r="B27" s="82" t="str">
        <f>IFERROR(INDEX('Carnet de notes'!$B$10:$B$49,MATCH($A27,'Carnet de notes'!$A$10:$A$49,0))&amp;"","")</f>
        <v/>
      </c>
      <c r="C27" s="83"/>
      <c r="D27" s="83"/>
      <c r="E27" s="83"/>
      <c r="F27" s="83"/>
      <c r="G27" s="83"/>
      <c r="H27" s="83"/>
      <c r="I27" s="83"/>
      <c r="J27" s="84"/>
    </row>
    <row r="28" spans="1:10" ht="25.05" customHeight="1" x14ac:dyDescent="0.45">
      <c r="A28" s="66" t="s">
        <v>176</v>
      </c>
      <c r="B28" s="82" t="str">
        <f>IFERROR(INDEX('Carnet de notes'!$B$10:$B$49,MATCH($A28,'Carnet de notes'!$A$10:$A$49,0))&amp;"","")</f>
        <v/>
      </c>
      <c r="C28" s="83"/>
      <c r="D28" s="83"/>
      <c r="E28" s="83"/>
      <c r="F28" s="83"/>
      <c r="G28" s="83"/>
      <c r="H28" s="83"/>
      <c r="I28" s="83"/>
      <c r="J28" s="84"/>
    </row>
    <row r="29" spans="1:10" ht="25.05" customHeight="1" x14ac:dyDescent="0.45">
      <c r="A29" s="66" t="s">
        <v>177</v>
      </c>
      <c r="B29" s="82" t="str">
        <f>IFERROR(INDEX('Carnet de notes'!$B$10:$B$49,MATCH($A29,'Carnet de notes'!$A$10:$A$49,0))&amp;"","")</f>
        <v/>
      </c>
      <c r="C29" s="83"/>
      <c r="D29" s="83"/>
      <c r="E29" s="83"/>
      <c r="F29" s="83"/>
      <c r="G29" s="83"/>
      <c r="H29" s="83"/>
      <c r="I29" s="83"/>
      <c r="J29" s="84"/>
    </row>
    <row r="30" spans="1:10" ht="25.05" customHeight="1" x14ac:dyDescent="0.45">
      <c r="A30" s="66" t="s">
        <v>178</v>
      </c>
      <c r="B30" s="82" t="str">
        <f>IFERROR(INDEX('Carnet de notes'!$B$10:$B$49,MATCH($A30,'Carnet de notes'!$A$10:$A$49,0))&amp;"","")</f>
        <v/>
      </c>
      <c r="C30" s="83"/>
      <c r="D30" s="83"/>
      <c r="E30" s="83"/>
      <c r="F30" s="83"/>
      <c r="G30" s="83"/>
      <c r="H30" s="83"/>
      <c r="I30" s="83"/>
      <c r="J30" s="84"/>
    </row>
    <row r="31" spans="1:10" ht="25.05" customHeight="1" x14ac:dyDescent="0.45">
      <c r="A31" s="66" t="s">
        <v>179</v>
      </c>
      <c r="B31" s="82" t="str">
        <f>IFERROR(INDEX('Carnet de notes'!$B$10:$B$49,MATCH($A31,'Carnet de notes'!$A$10:$A$49,0))&amp;"","")</f>
        <v/>
      </c>
      <c r="C31" s="83"/>
      <c r="D31" s="83"/>
      <c r="E31" s="83"/>
      <c r="F31" s="83"/>
      <c r="G31" s="83"/>
      <c r="H31" s="83"/>
      <c r="I31" s="83"/>
      <c r="J31" s="84"/>
    </row>
    <row r="32" spans="1:10" ht="25.05" customHeight="1" x14ac:dyDescent="0.45">
      <c r="A32" s="66" t="s">
        <v>180</v>
      </c>
      <c r="B32" s="82" t="str">
        <f>IFERROR(INDEX('Carnet de notes'!$B$10:$B$49,MATCH($A32,'Carnet de notes'!$A$10:$A$49,0))&amp;"","")</f>
        <v/>
      </c>
      <c r="C32" s="83"/>
      <c r="D32" s="83"/>
      <c r="E32" s="83"/>
      <c r="F32" s="83"/>
      <c r="G32" s="83"/>
      <c r="H32" s="83"/>
      <c r="I32" s="83"/>
      <c r="J32" s="84"/>
    </row>
    <row r="33" spans="1:10" ht="25.05" customHeight="1" x14ac:dyDescent="0.45">
      <c r="A33" s="66" t="s">
        <v>181</v>
      </c>
      <c r="B33" s="82" t="str">
        <f>IFERROR(INDEX('Carnet de notes'!$B$10:$B$49,MATCH($A33,'Carnet de notes'!$A$10:$A$49,0))&amp;"","")</f>
        <v/>
      </c>
      <c r="C33" s="83"/>
      <c r="D33" s="83"/>
      <c r="E33" s="83"/>
      <c r="F33" s="83"/>
      <c r="G33" s="83"/>
      <c r="H33" s="83"/>
      <c r="I33" s="83"/>
      <c r="J33" s="84"/>
    </row>
    <row r="34" spans="1:10" ht="25.05" customHeight="1" x14ac:dyDescent="0.45">
      <c r="A34" s="66" t="s">
        <v>182</v>
      </c>
      <c r="B34" s="82" t="str">
        <f>IFERROR(INDEX('Carnet de notes'!$B$10:$B$49,MATCH($A34,'Carnet de notes'!$A$10:$A$49,0))&amp;"","")</f>
        <v/>
      </c>
      <c r="C34" s="83"/>
      <c r="D34" s="83"/>
      <c r="E34" s="83"/>
      <c r="F34" s="83"/>
      <c r="G34" s="83"/>
      <c r="H34" s="83"/>
      <c r="I34" s="83"/>
      <c r="J34" s="84"/>
    </row>
    <row r="35" spans="1:10" ht="25.05" customHeight="1" x14ac:dyDescent="0.45">
      <c r="A35" s="66" t="s">
        <v>183</v>
      </c>
      <c r="B35" s="82" t="str">
        <f>IFERROR(INDEX('Carnet de notes'!$B$10:$B$49,MATCH($A35,'Carnet de notes'!$A$10:$A$49,0))&amp;"","")</f>
        <v/>
      </c>
      <c r="C35" s="83"/>
      <c r="D35" s="83"/>
      <c r="E35" s="83"/>
      <c r="F35" s="83"/>
      <c r="G35" s="83"/>
      <c r="H35" s="83"/>
      <c r="I35" s="83"/>
      <c r="J35" s="84"/>
    </row>
    <row r="36" spans="1:10" ht="25.05" customHeight="1" x14ac:dyDescent="0.45">
      <c r="A36" s="66" t="s">
        <v>184</v>
      </c>
      <c r="B36" s="82" t="str">
        <f>IFERROR(INDEX('Carnet de notes'!$B$10:$B$49,MATCH($A36,'Carnet de notes'!$A$10:$A$49,0))&amp;"","")</f>
        <v/>
      </c>
      <c r="C36" s="83"/>
      <c r="D36" s="83"/>
      <c r="E36" s="83"/>
      <c r="F36" s="83"/>
      <c r="G36" s="83"/>
      <c r="H36" s="83"/>
      <c r="I36" s="83"/>
      <c r="J36" s="84"/>
    </row>
    <row r="37" spans="1:10" ht="25.05" customHeight="1" x14ac:dyDescent="0.45">
      <c r="A37" s="66" t="s">
        <v>185</v>
      </c>
      <c r="B37" s="82" t="str">
        <f>IFERROR(INDEX('Carnet de notes'!$B$10:$B$49,MATCH($A37,'Carnet de notes'!$A$10:$A$49,0))&amp;"","")</f>
        <v/>
      </c>
      <c r="C37" s="83"/>
      <c r="D37" s="83"/>
      <c r="E37" s="83"/>
      <c r="F37" s="83"/>
      <c r="G37" s="83"/>
      <c r="H37" s="83"/>
      <c r="I37" s="83"/>
      <c r="J37" s="84"/>
    </row>
    <row r="38" spans="1:10" ht="25.05" customHeight="1" x14ac:dyDescent="0.45">
      <c r="A38" s="66" t="s">
        <v>186</v>
      </c>
      <c r="B38" s="82" t="str">
        <f>IFERROR(INDEX('Carnet de notes'!$B$10:$B$49,MATCH($A38,'Carnet de notes'!$A$10:$A$49,0))&amp;"","")</f>
        <v/>
      </c>
      <c r="C38" s="83"/>
      <c r="D38" s="83"/>
      <c r="E38" s="83"/>
      <c r="F38" s="83"/>
      <c r="G38" s="83"/>
      <c r="H38" s="83"/>
      <c r="I38" s="83"/>
      <c r="J38" s="84"/>
    </row>
    <row r="39" spans="1:10" ht="25.05" customHeight="1" x14ac:dyDescent="0.45">
      <c r="A39" s="66" t="s">
        <v>187</v>
      </c>
      <c r="B39" s="82" t="str">
        <f>IFERROR(INDEX('Carnet de notes'!$B$10:$B$49,MATCH($A39,'Carnet de notes'!$A$10:$A$49,0))&amp;"","")</f>
        <v/>
      </c>
      <c r="C39" s="83"/>
      <c r="D39" s="83"/>
      <c r="E39" s="83"/>
      <c r="F39" s="83"/>
      <c r="G39" s="83"/>
      <c r="H39" s="83"/>
      <c r="I39" s="83"/>
      <c r="J39" s="84"/>
    </row>
    <row r="40" spans="1:10" ht="25.05" customHeight="1" x14ac:dyDescent="0.45">
      <c r="A40" s="66" t="s">
        <v>188</v>
      </c>
      <c r="B40" s="82" t="str">
        <f>IFERROR(INDEX('Carnet de notes'!$B$10:$B$49,MATCH($A40,'Carnet de notes'!$A$10:$A$49,0))&amp;"","")</f>
        <v/>
      </c>
      <c r="C40" s="83"/>
      <c r="D40" s="83"/>
      <c r="E40" s="83"/>
      <c r="F40" s="83"/>
      <c r="G40" s="83"/>
      <c r="H40" s="83"/>
      <c r="I40" s="83"/>
      <c r="J40" s="84"/>
    </row>
    <row r="41" spans="1:10" ht="25.05" customHeight="1" x14ac:dyDescent="0.45">
      <c r="A41" s="66" t="s">
        <v>189</v>
      </c>
      <c r="B41" s="82" t="str">
        <f>IFERROR(INDEX('Carnet de notes'!$B$10:$B$49,MATCH($A41,'Carnet de notes'!$A$10:$A$49,0))&amp;"","")</f>
        <v/>
      </c>
      <c r="C41" s="83"/>
      <c r="D41" s="83"/>
      <c r="E41" s="83"/>
      <c r="F41" s="83"/>
      <c r="G41" s="83"/>
      <c r="H41" s="83"/>
      <c r="I41" s="83"/>
      <c r="J41" s="84"/>
    </row>
    <row r="42" spans="1:10" ht="25.05" customHeight="1" x14ac:dyDescent="0.45">
      <c r="A42" s="66" t="s">
        <v>190</v>
      </c>
      <c r="B42" s="82" t="str">
        <f>IFERROR(INDEX('Carnet de notes'!$B$10:$B$49,MATCH($A42,'Carnet de notes'!$A$10:$A$49,0))&amp;"","")</f>
        <v/>
      </c>
      <c r="C42" s="83"/>
      <c r="D42" s="83"/>
      <c r="E42" s="83"/>
      <c r="F42" s="83"/>
      <c r="G42" s="83"/>
      <c r="H42" s="83"/>
      <c r="I42" s="83"/>
      <c r="J42" s="84"/>
    </row>
    <row r="43" spans="1:10" ht="25.05" customHeight="1" x14ac:dyDescent="0.45">
      <c r="A43" s="66" t="s">
        <v>191</v>
      </c>
      <c r="B43" s="82" t="str">
        <f>IFERROR(INDEX('Carnet de notes'!$B$10:$B$49,MATCH($A43,'Carnet de notes'!$A$10:$A$49,0))&amp;"","")</f>
        <v/>
      </c>
      <c r="C43" s="83"/>
      <c r="D43" s="83"/>
      <c r="E43" s="83"/>
      <c r="F43" s="83"/>
      <c r="G43" s="83"/>
      <c r="H43" s="83"/>
      <c r="I43" s="83"/>
      <c r="J43" s="84"/>
    </row>
    <row r="44" spans="1:10" ht="25.05" customHeight="1" x14ac:dyDescent="0.45">
      <c r="A44" s="66" t="s">
        <v>192</v>
      </c>
      <c r="B44" s="82" t="str">
        <f>IFERROR(INDEX('Carnet de notes'!$B$10:$B$49,MATCH($A44,'Carnet de notes'!$A$10:$A$49,0))&amp;"","")</f>
        <v/>
      </c>
      <c r="C44" s="83"/>
      <c r="D44" s="83"/>
      <c r="E44" s="83"/>
      <c r="F44" s="83"/>
      <c r="G44" s="83"/>
      <c r="H44" s="83"/>
      <c r="I44" s="83"/>
      <c r="J44" s="84"/>
    </row>
    <row r="45" spans="1:10" ht="25.05" customHeight="1" x14ac:dyDescent="0.45">
      <c r="A45" s="66" t="s">
        <v>193</v>
      </c>
      <c r="B45" s="82" t="str">
        <f>IFERROR(INDEX('Carnet de notes'!$B$10:$B$49,MATCH($A45,'Carnet de notes'!$A$10:$A$49,0))&amp;"","")</f>
        <v/>
      </c>
      <c r="C45" s="83"/>
      <c r="D45" s="83"/>
      <c r="E45" s="83"/>
      <c r="F45" s="83"/>
      <c r="G45" s="83"/>
      <c r="H45" s="83"/>
      <c r="I45" s="83"/>
      <c r="J45" s="84"/>
    </row>
    <row r="46" spans="1:10" ht="25.05" customHeight="1" x14ac:dyDescent="0.45">
      <c r="A46" s="66" t="s">
        <v>194</v>
      </c>
      <c r="B46" s="82" t="str">
        <f>IFERROR(INDEX('Carnet de notes'!$B$10:$B$49,MATCH($A46,'Carnet de notes'!$A$10:$A$49,0))&amp;"","")</f>
        <v/>
      </c>
      <c r="C46" s="83"/>
      <c r="D46" s="83"/>
      <c r="E46" s="83"/>
      <c r="F46" s="83"/>
      <c r="G46" s="83"/>
      <c r="H46" s="83"/>
      <c r="I46" s="83"/>
      <c r="J46" s="84"/>
    </row>
  </sheetData>
  <autoFilter ref="A6:J46" xr:uid="{00000000-0009-0000-0000-000002000000}"/>
  <conditionalFormatting sqref="C7:I46">
    <cfRule type="expression" dxfId="5" priority="1">
      <formula>C7="E"</formula>
    </cfRule>
    <cfRule type="expression" dxfId="4" priority="2">
      <formula>C7="T"</formula>
    </cfRule>
    <cfRule type="expression" dxfId="3" priority="3">
      <formula>C7="S"</formula>
    </cfRule>
    <cfRule type="expression" dxfId="2" priority="4">
      <formula>C7="N"</formula>
    </cfRule>
  </conditionalFormatting>
  <dataValidations count="8">
    <dataValidation type="list" allowBlank="1" showInputMessage="1" showErrorMessage="1" errorTitle="Cote" error="Utilisez E, T, S ou N." promptTitle="Utilisation du français oral" prompt="À observer : Parle français pendant les discussions en classe et le travail d'équipe. Cherche le mot juste. Ose prendre la parole, même quand la phrase n'est pas parfaite." sqref="C7:C46" xr:uid="{00000000-0002-0000-0200-000000000000}">
      <formula1>"E,T,S,N"</formula1>
    </dataValidation>
    <dataValidation type="list" allowBlank="1" showInputMessage="1" showErrorMessage="1" errorTitle="Cote" error="Utilisez E, T, S ou N." promptTitle="Fiabilité" prompt="À observer : Remet son travail à la date prévue. Avertit avant qu'un travail soit en retard. Assume sa part quand quelque chose ne va pas." sqref="D7:D46" xr:uid="{00000000-0002-0000-0200-000001000000}">
      <formula1>"E,T,S,N"</formula1>
    </dataValidation>
    <dataValidation type="list" allowBlank="1" showInputMessage="1" showErrorMessage="1" errorTitle="Cote" error="Utilisez E, T, S ou N." promptTitle="Sens de l'organisation" prompt="À observer : A un plan pour un travail en plusieurs étapes. Découpe une échéance lointaine en petites étapes. Retrouve son matériel et ses notes de cours sans aide." sqref="E7:E46" xr:uid="{00000000-0002-0000-0200-000002000000}">
      <formula1>"E,T,S,N"</formula1>
    </dataValidation>
    <dataValidation type="list" allowBlank="1" showInputMessage="1" showErrorMessage="1" errorTitle="Cote" error="Utilisez E, T, S ou N." promptTitle="Autonomie" prompt="À observer : Commence sans deuxième rappel. Utilise le temps en classe pour la tâche. Continue de travailler pendant que vous êtes avec un autre groupe." sqref="F7:F46" xr:uid="{00000000-0002-0000-0200-000003000000}">
      <formula1>"E,T,S,N"</formula1>
    </dataValidation>
    <dataValidation type="list" allowBlank="1" showInputMessage="1" showErrorMessage="1" errorTitle="Cote" error="Utilisez E, T, S ou N." promptTitle="Esprit de collaboration" prompt="À observer : Fait sa juste part. Prend le rôle dont l'équipe a besoin. Écoute vraiment les camarades qui voient les choses autrement." sqref="G7:G46" xr:uid="{00000000-0002-0000-0200-000004000000}">
      <formula1>"E,T,S,N"</formula1>
    </dataValidation>
    <dataValidation type="list" allowBlank="1" showInputMessage="1" showErrorMessage="1" errorTitle="Cote" error="Utilisez E, T, S ou N." promptTitle="Sens de l'initiative" prompt="À observer : Pose des questions qui vont plus loin que la tâche. Essaie une nouvelle approche, même si elle risque de ne pas marcher. Se porte volontaire pour de nouveaux défis." sqref="H7:H46" xr:uid="{00000000-0002-0000-0200-000005000000}">
      <formula1>"E,T,S,N"</formula1>
    </dataValidation>
    <dataValidation type="list" allowBlank="1" showInputMessage="1" showErrorMessage="1" errorTitle="Cote" error="Utilisez E, T, S ou N." promptTitle="Autorégulation" prompt="À observer : Demande de l'aide tôt, avec une question précise. Persévère quand le premier essai ne marche pas. Sait nommer ce qui reste difficile." sqref="I7:I46" xr:uid="{00000000-0002-0000-0200-000006000000}">
      <formula1>"E,T,S,N"</formula1>
    </dataValidation>
    <dataValidation allowBlank="1" showInputMessage="1" promptTitle="Observations" prompt="Une ligne par observation : une date et ce que vous avez vu. Alt+Entrée commence une nouvelle ligne. Pas de noms : écrivez il, elle ou iel." sqref="J7:J46" xr:uid="{00000000-0002-0000-0200-000007000000}"/>
  </dataValidations>
  <hyperlinks>
    <hyperlink ref="J1" r:id="rId1" xr:uid="{00000000-0004-0000-0200-000000000000}"/>
  </hyperlinks>
  <pageMargins left="0.75" right="0.75" top="1" bottom="1" header="0.5" footer="0.5"/>
  <pageSetup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C3AED"/>
    <pageSetUpPr fitToPage="1"/>
  </sheetPr>
  <dimension ref="A1:D86"/>
  <sheetViews>
    <sheetView showGridLines="0" workbookViewId="0"/>
  </sheetViews>
  <sheetFormatPr defaultRowHeight="14.25" x14ac:dyDescent="0.45"/>
  <cols>
    <col min="1" max="1" width="3" customWidth="1"/>
    <col min="2" max="2" width="24" customWidth="1"/>
    <col min="3" max="3" width="100" customWidth="1"/>
    <col min="4" max="4" width="16" customWidth="1"/>
  </cols>
  <sheetData>
    <row r="1" spans="1:4" ht="40.049999999999997" customHeight="1" x14ac:dyDescent="0.45">
      <c r="A1" s="1"/>
      <c r="B1" s="1"/>
      <c r="C1" s="2" t="s">
        <v>218</v>
      </c>
      <c r="D1" s="3" t="s">
        <v>1</v>
      </c>
    </row>
    <row r="2" spans="1:4" ht="10.050000000000001" customHeight="1" x14ac:dyDescent="0.45"/>
    <row r="3" spans="1:4" ht="30" customHeight="1" x14ac:dyDescent="0.45">
      <c r="B3" s="124" t="s">
        <v>219</v>
      </c>
      <c r="C3" s="98"/>
    </row>
    <row r="4" spans="1:4" ht="48.85" customHeight="1" x14ac:dyDescent="0.45">
      <c r="B4" s="125" t="s">
        <v>220</v>
      </c>
      <c r="C4" s="98"/>
    </row>
    <row r="5" spans="1:4" ht="26" customHeight="1" x14ac:dyDescent="0.5">
      <c r="B5" s="121" t="s">
        <v>221</v>
      </c>
      <c r="C5" s="98"/>
    </row>
    <row r="6" spans="1:4" ht="5" customHeight="1" x14ac:dyDescent="0.45"/>
    <row r="7" spans="1:4" ht="33.200000000000003" customHeight="1" x14ac:dyDescent="0.45">
      <c r="B7" s="85" t="s">
        <v>222</v>
      </c>
      <c r="C7" s="5" t="s">
        <v>223</v>
      </c>
    </row>
    <row r="8" spans="1:4" ht="33.200000000000003" customHeight="1" x14ac:dyDescent="0.45">
      <c r="B8" s="85" t="s">
        <v>224</v>
      </c>
      <c r="C8" s="5" t="s">
        <v>225</v>
      </c>
    </row>
    <row r="9" spans="1:4" ht="33.200000000000003" customHeight="1" x14ac:dyDescent="0.45">
      <c r="B9" s="85" t="s">
        <v>226</v>
      </c>
      <c r="C9" s="5" t="s">
        <v>227</v>
      </c>
    </row>
    <row r="10" spans="1:4" ht="33.200000000000003" customHeight="1" x14ac:dyDescent="0.45">
      <c r="B10" s="85" t="s">
        <v>228</v>
      </c>
      <c r="C10" s="5" t="s">
        <v>229</v>
      </c>
    </row>
    <row r="11" spans="1:4" ht="26" customHeight="1" x14ac:dyDescent="0.5">
      <c r="B11" s="121" t="s">
        <v>230</v>
      </c>
      <c r="C11" s="98"/>
    </row>
    <row r="12" spans="1:4" ht="5" customHeight="1" x14ac:dyDescent="0.45"/>
    <row r="13" spans="1:4" ht="20" customHeight="1" x14ac:dyDescent="0.45">
      <c r="B13" s="85" t="s">
        <v>231</v>
      </c>
      <c r="C13" s="86" t="str">
        <f>IF(OR('Carnet de notes'!$A$3="",'Carnet de notes'!$A$3="Nom de votre cours"),"Entrez-le dans la case A3 du carnet de notes",'Carnet de notes'!$A$3)</f>
        <v>Sciences, 10e année (SNC2D)</v>
      </c>
    </row>
    <row r="14" spans="1:4" ht="20" customHeight="1" x14ac:dyDescent="0.45">
      <c r="B14" s="85" t="s">
        <v>232</v>
      </c>
      <c r="C14" s="87" t="s">
        <v>233</v>
      </c>
    </row>
    <row r="15" spans="1:4" ht="20" customHeight="1" x14ac:dyDescent="0.45">
      <c r="B15" s="85" t="s">
        <v>234</v>
      </c>
      <c r="C15" s="87"/>
    </row>
    <row r="16" spans="1:4" ht="30.5" customHeight="1" x14ac:dyDescent="0.45">
      <c r="B16" s="123" t="s">
        <v>235</v>
      </c>
      <c r="C16" s="98"/>
    </row>
    <row r="17" spans="2:3" ht="26" customHeight="1" x14ac:dyDescent="0.5">
      <c r="B17" s="121" t="s">
        <v>236</v>
      </c>
      <c r="C17" s="98"/>
    </row>
    <row r="18" spans="2:3" ht="5" customHeight="1" x14ac:dyDescent="0.45"/>
    <row r="19" spans="2:3" ht="19.600000000000001" customHeight="1" x14ac:dyDescent="0.45">
      <c r="B19" s="4" t="s">
        <v>237</v>
      </c>
      <c r="C19" s="5" t="s">
        <v>238</v>
      </c>
    </row>
    <row r="20" spans="2:3" ht="33.200000000000003" customHeight="1" x14ac:dyDescent="0.45">
      <c r="B20" s="4" t="s">
        <v>239</v>
      </c>
      <c r="C20" s="5" t="s">
        <v>240</v>
      </c>
    </row>
    <row r="21" spans="2:3" ht="19.600000000000001" customHeight="1" x14ac:dyDescent="0.45">
      <c r="B21" s="4" t="s">
        <v>241</v>
      </c>
      <c r="C21" s="5" t="s">
        <v>242</v>
      </c>
    </row>
    <row r="22" spans="2:3" ht="33.200000000000003" customHeight="1" x14ac:dyDescent="0.45">
      <c r="B22" s="4" t="s">
        <v>243</v>
      </c>
      <c r="C22" s="5" t="s">
        <v>244</v>
      </c>
    </row>
    <row r="23" spans="2:3" ht="33.200000000000003" customHeight="1" x14ac:dyDescent="0.45">
      <c r="B23" s="4" t="s">
        <v>245</v>
      </c>
      <c r="C23" s="5" t="s">
        <v>246</v>
      </c>
    </row>
    <row r="24" spans="2:3" ht="33.200000000000003" customHeight="1" x14ac:dyDescent="0.45">
      <c r="B24" s="4" t="s">
        <v>247</v>
      </c>
      <c r="C24" s="5" t="s">
        <v>248</v>
      </c>
    </row>
    <row r="25" spans="2:3" ht="6" customHeight="1" x14ac:dyDescent="0.45"/>
    <row r="26" spans="2:3" ht="26" customHeight="1" x14ac:dyDescent="0.5">
      <c r="B26" s="121" t="s">
        <v>249</v>
      </c>
      <c r="C26" s="98"/>
    </row>
    <row r="27" spans="2:3" ht="5" customHeight="1" x14ac:dyDescent="0.45"/>
    <row r="28" spans="2:3" ht="18.95" customHeight="1" x14ac:dyDescent="0.45">
      <c r="B28" s="122" t="s">
        <v>250</v>
      </c>
      <c r="C28" s="98"/>
    </row>
    <row r="29" spans="2:3" ht="46.8" customHeight="1" x14ac:dyDescent="0.45">
      <c r="B29" s="88" t="s">
        <v>251</v>
      </c>
      <c r="C29" s="89" t="str">
        <f>"J'enseigne en Ontario. Aidez-moi à rédiger, en français, des ébauches de commentaires de bulletin pour "&amp;IF(OR('Carnet de notes'!$A$3="",'Carnet de notes'!$A$3="Nom de votre cours"),"ma classe","ma classe : "&amp;'Carnet de notes'!$A$3)&amp;IF($C$14="",".",". C'est pour ce bulletin : "&amp;$C$14&amp;".")</f>
        <v>J'enseigne en Ontario. Aidez-moi à rédiger, en français, des ébauches de commentaires de bulletin pour ma classe : Sciences, 10e année (SNC2D). C'est pour ce bulletin : bulletin de mi-semestre.</v>
      </c>
    </row>
    <row r="30" spans="2:3" ht="46.8" customHeight="1" x14ac:dyDescent="0.45">
      <c r="C30" s="89" t="s">
        <v>252</v>
      </c>
    </row>
    <row r="31" spans="2:3" ht="33.200000000000003" customHeight="1" x14ac:dyDescent="0.45">
      <c r="C31" s="89" t="s">
        <v>253</v>
      </c>
    </row>
    <row r="32" spans="2:3" ht="33.200000000000003" customHeight="1" x14ac:dyDescent="0.45">
      <c r="C32" s="89" t="s">
        <v>254</v>
      </c>
    </row>
    <row r="33" spans="3:3" ht="33.200000000000003" customHeight="1" x14ac:dyDescent="0.45">
      <c r="C33" s="89" t="s">
        <v>255</v>
      </c>
    </row>
    <row r="34" spans="3:3" ht="19.600000000000001" customHeight="1" x14ac:dyDescent="0.45">
      <c r="C34" s="89" t="s">
        <v>256</v>
      </c>
    </row>
    <row r="35" spans="3:3" ht="33.200000000000003" customHeight="1" x14ac:dyDescent="0.45">
      <c r="C35" s="89" t="s">
        <v>257</v>
      </c>
    </row>
    <row r="36" spans="3:3" ht="10.050000000000001" customHeight="1" x14ac:dyDescent="0.45">
      <c r="C36" s="89"/>
    </row>
    <row r="37" spans="3:3" ht="19.600000000000001" customHeight="1" x14ac:dyDescent="0.45">
      <c r="C37" s="90" t="s">
        <v>258</v>
      </c>
    </row>
    <row r="38" spans="3:3" ht="33.200000000000003" customHeight="1" x14ac:dyDescent="0.45">
      <c r="C38" s="89" t="s">
        <v>259</v>
      </c>
    </row>
    <row r="39" spans="3:3" ht="33.200000000000003" customHeight="1" x14ac:dyDescent="0.45">
      <c r="C39" s="89" t="s">
        <v>260</v>
      </c>
    </row>
    <row r="40" spans="3:3" ht="33.200000000000003" customHeight="1" x14ac:dyDescent="0.45">
      <c r="C40" s="89" t="s">
        <v>261</v>
      </c>
    </row>
    <row r="41" spans="3:3" ht="33.200000000000003" customHeight="1" x14ac:dyDescent="0.45">
      <c r="C41" s="89" t="s">
        <v>262</v>
      </c>
    </row>
    <row r="42" spans="3:3" ht="33.200000000000003" customHeight="1" x14ac:dyDescent="0.45">
      <c r="C42" s="89" t="s">
        <v>263</v>
      </c>
    </row>
    <row r="43" spans="3:3" ht="33.200000000000003" customHeight="1" x14ac:dyDescent="0.45">
      <c r="C43" s="89" t="s">
        <v>264</v>
      </c>
    </row>
    <row r="44" spans="3:3" ht="33.200000000000003" customHeight="1" x14ac:dyDescent="0.45">
      <c r="C44" s="89" t="s">
        <v>265</v>
      </c>
    </row>
    <row r="45" spans="3:3" ht="33.200000000000003" customHeight="1" x14ac:dyDescent="0.45">
      <c r="C45" s="89" t="s">
        <v>266</v>
      </c>
    </row>
    <row r="46" spans="3:3" ht="46.8" customHeight="1" x14ac:dyDescent="0.45">
      <c r="C46" s="89" t="str">
        <f>IF($C$15="","- Limitez chaque commentaire à quatre ou cinq phrases.","- Gardez chaque commentaire sous "&amp;$C$15&amp;" caractères, espaces compris. Si c'est trop long, retirez une idée plutôt que de tasser les phrases.")</f>
        <v>- Limitez chaque commentaire à quatre ou cinq phrases.</v>
      </c>
    </row>
    <row r="47" spans="3:3" ht="33.200000000000003" customHeight="1" x14ac:dyDescent="0.45">
      <c r="C47" s="89" t="s">
        <v>267</v>
      </c>
    </row>
    <row r="48" spans="3:3" ht="10.050000000000001" customHeight="1" x14ac:dyDescent="0.45">
      <c r="C48" s="89"/>
    </row>
    <row r="49" spans="2:3" ht="33.200000000000003" customHeight="1" x14ac:dyDescent="0.45">
      <c r="C49" s="89" t="s">
        <v>268</v>
      </c>
    </row>
    <row r="50" spans="2:3" ht="10.050000000000001" customHeight="1" x14ac:dyDescent="0.45">
      <c r="C50" s="89"/>
    </row>
    <row r="51" spans="2:3" ht="19.600000000000001" customHeight="1" x14ac:dyDescent="0.45">
      <c r="B51" s="88" t="s">
        <v>269</v>
      </c>
      <c r="C51" s="90" t="s">
        <v>270</v>
      </c>
    </row>
    <row r="52" spans="2:3" ht="6" customHeight="1" x14ac:dyDescent="0.45"/>
    <row r="53" spans="2:3" ht="26" customHeight="1" x14ac:dyDescent="0.5">
      <c r="B53" s="121" t="s">
        <v>271</v>
      </c>
      <c r="C53" s="98"/>
    </row>
    <row r="54" spans="2:3" ht="5" customHeight="1" x14ac:dyDescent="0.45"/>
    <row r="55" spans="2:3" ht="18.95" customHeight="1" x14ac:dyDescent="0.45">
      <c r="B55" s="122" t="s">
        <v>272</v>
      </c>
      <c r="C55" s="98"/>
    </row>
    <row r="56" spans="2:3" ht="46.8" customHeight="1" x14ac:dyDescent="0.45">
      <c r="B56" s="88" t="s">
        <v>251</v>
      </c>
      <c r="C56" s="89" t="str">
        <f>"J'enseigne en Ontario. Aidez-moi à rédiger, en français, des ébauches de commentaires sur les habiletés d'apprentissage et les habitudes de travail pour "&amp;IF(OR('Carnet de notes'!$A$3="",'Carnet de notes'!$A$3="Nom de votre cours"),"ma classe","ma classe : "&amp;'Carnet de notes'!$A$3)&amp;IF($C$14="",".",". C'est pour ce bulletin : "&amp;$C$14&amp;".")</f>
        <v>J'enseigne en Ontario. Aidez-moi à rédiger, en français, des ébauches de commentaires sur les habiletés d'apprentissage et les habitudes de travail pour ma classe : Sciences, 10e année (SNC2D). C'est pour ce bulletin : bulletin de mi-semestre.</v>
      </c>
    </row>
    <row r="57" spans="2:3" ht="46.8" customHeight="1" x14ac:dyDescent="0.45">
      <c r="C57" s="89" t="s">
        <v>252</v>
      </c>
    </row>
    <row r="58" spans="2:3" ht="33.200000000000003" customHeight="1" x14ac:dyDescent="0.45">
      <c r="C58" s="89" t="s">
        <v>273</v>
      </c>
    </row>
    <row r="59" spans="2:3" ht="33.200000000000003" customHeight="1" x14ac:dyDescent="0.45">
      <c r="C59" s="89" t="s">
        <v>274</v>
      </c>
    </row>
    <row r="60" spans="2:3" ht="33.200000000000003" customHeight="1" x14ac:dyDescent="0.45">
      <c r="C60" s="89" t="s">
        <v>275</v>
      </c>
    </row>
    <row r="61" spans="2:3" ht="33.200000000000003" customHeight="1" x14ac:dyDescent="0.45">
      <c r="C61" s="89" t="s">
        <v>276</v>
      </c>
    </row>
    <row r="62" spans="2:3" ht="19.600000000000001" customHeight="1" x14ac:dyDescent="0.45">
      <c r="C62" s="89" t="s">
        <v>277</v>
      </c>
    </row>
    <row r="63" spans="2:3" ht="33.200000000000003" customHeight="1" x14ac:dyDescent="0.45">
      <c r="C63" s="89" t="s">
        <v>278</v>
      </c>
    </row>
    <row r="64" spans="2:3" ht="10.050000000000001" customHeight="1" x14ac:dyDescent="0.45">
      <c r="C64" s="89"/>
    </row>
    <row r="65" spans="2:3" ht="19.600000000000001" customHeight="1" x14ac:dyDescent="0.45">
      <c r="C65" s="90" t="s">
        <v>258</v>
      </c>
    </row>
    <row r="66" spans="2:3" ht="19.600000000000001" customHeight="1" x14ac:dyDescent="0.45">
      <c r="C66" s="89" t="s">
        <v>279</v>
      </c>
    </row>
    <row r="67" spans="2:3" ht="19.600000000000001" customHeight="1" x14ac:dyDescent="0.45">
      <c r="C67" s="89" t="s">
        <v>280</v>
      </c>
    </row>
    <row r="68" spans="2:3" ht="33.200000000000003" customHeight="1" x14ac:dyDescent="0.45">
      <c r="C68" s="89" t="s">
        <v>263</v>
      </c>
    </row>
    <row r="69" spans="2:3" ht="33.200000000000003" customHeight="1" x14ac:dyDescent="0.45">
      <c r="C69" s="89" t="s">
        <v>265</v>
      </c>
    </row>
    <row r="70" spans="2:3" ht="33.200000000000003" customHeight="1" x14ac:dyDescent="0.45">
      <c r="C70" s="89" t="s">
        <v>266</v>
      </c>
    </row>
    <row r="71" spans="2:3" ht="46.8" customHeight="1" x14ac:dyDescent="0.45">
      <c r="C71" s="89" t="str">
        <f>IF($C$15="","- Limitez chaque commentaire à quatre ou cinq phrases.","- Gardez chaque commentaire sous "&amp;$C$15&amp;" caractères, espaces compris. Si c'est trop long, retirez une idée plutôt que de tasser les phrases.")</f>
        <v>- Limitez chaque commentaire à quatre ou cinq phrases.</v>
      </c>
    </row>
    <row r="72" spans="2:3" ht="33.200000000000003" customHeight="1" x14ac:dyDescent="0.45">
      <c r="C72" s="89" t="s">
        <v>281</v>
      </c>
    </row>
    <row r="73" spans="2:3" ht="10.050000000000001" customHeight="1" x14ac:dyDescent="0.45">
      <c r="C73" s="89"/>
    </row>
    <row r="74" spans="2:3" ht="33.200000000000003" customHeight="1" x14ac:dyDescent="0.45">
      <c r="C74" s="89" t="s">
        <v>268</v>
      </c>
    </row>
    <row r="75" spans="2:3" ht="10.050000000000001" customHeight="1" x14ac:dyDescent="0.45">
      <c r="C75" s="89"/>
    </row>
    <row r="76" spans="2:3" ht="19.600000000000001" customHeight="1" x14ac:dyDescent="0.45">
      <c r="B76" s="88" t="s">
        <v>269</v>
      </c>
      <c r="C76" s="90" t="s">
        <v>270</v>
      </c>
    </row>
    <row r="77" spans="2:3" ht="26" customHeight="1" x14ac:dyDescent="0.5">
      <c r="B77" s="121" t="s">
        <v>282</v>
      </c>
      <c r="C77" s="98"/>
    </row>
    <row r="78" spans="2:3" ht="5" customHeight="1" x14ac:dyDescent="0.45"/>
    <row r="79" spans="2:3" ht="18.95" customHeight="1" x14ac:dyDescent="0.45">
      <c r="B79" s="122" t="s">
        <v>283</v>
      </c>
      <c r="C79" s="98"/>
    </row>
    <row r="80" spans="2:3" ht="64.05" customHeight="1" x14ac:dyDescent="0.45">
      <c r="B80" s="4" t="s">
        <v>284</v>
      </c>
      <c r="C80" s="91"/>
    </row>
    <row r="81" spans="2:3" ht="20" customHeight="1" x14ac:dyDescent="0.45">
      <c r="B81" s="92" t="s">
        <v>285</v>
      </c>
      <c r="C81" s="93" t="str">
        <f>IF(C80="","",LEN(C80)&amp;" caractères"&amp;IF($C$15="","",IF(LEN(C80)&gt;$C$15," (limite "&amp;$C$15&amp;"). Trop long : retirez une idée."," (limite "&amp;$C$15&amp;"). Ça entre dans la case.")))</f>
        <v/>
      </c>
    </row>
    <row r="82" spans="2:3" ht="14" customHeight="1" x14ac:dyDescent="0.45"/>
    <row r="83" spans="2:3" ht="26" customHeight="1" x14ac:dyDescent="0.5">
      <c r="B83" s="105" t="s">
        <v>286</v>
      </c>
      <c r="C83" s="98"/>
    </row>
    <row r="84" spans="2:3" ht="34.6" customHeight="1" x14ac:dyDescent="0.45">
      <c r="B84" s="106" t="s">
        <v>287</v>
      </c>
      <c r="C84" s="98"/>
    </row>
    <row r="85" spans="2:3" ht="24" customHeight="1" x14ac:dyDescent="0.45">
      <c r="B85" s="101" t="s">
        <v>63</v>
      </c>
      <c r="C85" s="98"/>
    </row>
    <row r="86" spans="2:3" ht="8" customHeight="1" x14ac:dyDescent="0.45">
      <c r="B86" s="102"/>
      <c r="C86" s="98"/>
    </row>
  </sheetData>
  <mergeCells count="16">
    <mergeCell ref="B11:C11"/>
    <mergeCell ref="B3:C3"/>
    <mergeCell ref="B5:C5"/>
    <mergeCell ref="B28:C28"/>
    <mergeCell ref="B85:C85"/>
    <mergeCell ref="B53:C53"/>
    <mergeCell ref="B84:C84"/>
    <mergeCell ref="B17:C17"/>
    <mergeCell ref="B79:C79"/>
    <mergeCell ref="B4:C4"/>
    <mergeCell ref="B83:C83"/>
    <mergeCell ref="B77:C77"/>
    <mergeCell ref="B55:C55"/>
    <mergeCell ref="B16:C16"/>
    <mergeCell ref="B86:C86"/>
    <mergeCell ref="B26:C26"/>
  </mergeCells>
  <conditionalFormatting sqref="C81">
    <cfRule type="expression" dxfId="1" priority="1">
      <formula>AND($C$15&lt;&gt;"",LEN(C80)&gt;$C$15)</formula>
    </cfRule>
    <cfRule type="expression" dxfId="0" priority="2">
      <formula>AND($C$15&lt;&gt;"",C80&lt;&gt;"",LEN(C80)&lt;=$C$15)</formula>
    </cfRule>
  </conditionalFormatting>
  <dataValidations count="2">
    <dataValidation type="list" allowBlank="1" showInputMessage="1" promptTitle="Période du bulletin" prompt="Choisissez-en une, ou entrez la vôtre." sqref="C14" xr:uid="{00000000-0002-0000-0300-000000000000}">
      <formula1>"bulletin de progrès de l'automne,premier bulletin,deuxième bulletin,bulletin de mi-semestre,bulletin final"</formula1>
    </dataValidation>
    <dataValidation type="whole" operator="greaterThan" allowBlank="1" showInputMessage="1" showErrorMessage="1" errorTitle="Limite de caractères" error="Entrez un nombre, par exemple 500." promptTitle="Limite de caractères" prompt="La taille de la case de commentaire dans le logiciel de bulletins de votre conseil, espaces compris. Laissez vide pour quatre ou cinq phrases." sqref="C15" xr:uid="{00000000-0002-0000-0300-000001000000}">
      <formula1>0</formula1>
    </dataValidation>
  </dataValidations>
  <hyperlinks>
    <hyperlink ref="D1" r:id="rId1" xr:uid="{00000000-0004-0000-0300-000000000000}"/>
    <hyperlink ref="B85" r:id="rId2" xr:uid="{00000000-0004-0000-0300-000001000000}"/>
  </hyperlinks>
  <pageMargins left="0.75" right="0.75" top="1" bottom="1" header="0.5" footer="0.5"/>
  <pageSetup fitToHeight="0" orientation="portrait"/>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C3AED"/>
  </sheetPr>
  <dimension ref="A1:BB43"/>
  <sheetViews>
    <sheetView showGridLines="0" workbookViewId="0">
      <pane xSplit="1" ySplit="3" topLeftCell="B4" activePane="bottomRight" state="frozen"/>
      <selection pane="topRight"/>
      <selection pane="bottomLeft"/>
      <selection pane="bottomRight"/>
    </sheetView>
  </sheetViews>
  <sheetFormatPr defaultRowHeight="14.25" outlineLevelCol="1" x14ac:dyDescent="0.45"/>
  <cols>
    <col min="1" max="1" width="15" customWidth="1"/>
    <col min="2" max="3" width="11" customWidth="1"/>
    <col min="4" max="4" width="9" customWidth="1"/>
    <col min="5" max="5" width="34" customWidth="1"/>
    <col min="6" max="6" width="54" customWidth="1"/>
    <col min="7" max="7" width="46" customWidth="1"/>
    <col min="8" max="8" width="34" customWidth="1"/>
    <col min="9" max="9" width="46" customWidth="1"/>
    <col min="10" max="10" width="3" customWidth="1"/>
    <col min="11" max="54" width="13" hidden="1" customWidth="1" outlineLevel="1"/>
  </cols>
  <sheetData>
    <row r="1" spans="1:54" ht="40.049999999999997" customHeight="1" x14ac:dyDescent="0.45">
      <c r="A1" s="1"/>
      <c r="B1" s="1"/>
      <c r="C1" s="2" t="s">
        <v>288</v>
      </c>
      <c r="D1" s="1"/>
      <c r="E1" s="1"/>
      <c r="F1" s="1"/>
      <c r="G1" s="1"/>
      <c r="H1" s="1"/>
      <c r="I1" s="3" t="s">
        <v>1</v>
      </c>
    </row>
    <row r="2" spans="1:54" ht="34.049999999999997" customHeight="1" x14ac:dyDescent="0.45">
      <c r="A2" s="126" t="s">
        <v>289</v>
      </c>
      <c r="B2" s="98"/>
      <c r="C2" s="98"/>
      <c r="D2" s="98"/>
      <c r="E2" s="98"/>
      <c r="F2" s="98"/>
      <c r="G2" s="98"/>
      <c r="H2" s="98"/>
      <c r="I2" s="98"/>
    </row>
    <row r="3" spans="1:54" ht="22.05" customHeight="1" x14ac:dyDescent="0.45">
      <c r="A3" s="55" t="s">
        <v>290</v>
      </c>
      <c r="B3" s="55" t="s">
        <v>93</v>
      </c>
      <c r="C3" s="55" t="s">
        <v>17</v>
      </c>
      <c r="D3" s="55" t="str">
        <f>IF('Carnet de notes'!$D$7="Lettre","Lettre","Niveau")</f>
        <v>Niveau</v>
      </c>
      <c r="E3" s="55" t="s">
        <v>291</v>
      </c>
      <c r="F3" s="55" t="s">
        <v>292</v>
      </c>
      <c r="G3" s="55" t="s">
        <v>95</v>
      </c>
      <c r="H3" s="55" t="s">
        <v>293</v>
      </c>
      <c r="I3" s="55" t="s">
        <v>294</v>
      </c>
      <c r="K3" s="94" t="s">
        <v>295</v>
      </c>
      <c r="L3" s="94" t="s">
        <v>296</v>
      </c>
      <c r="M3" s="94" t="s">
        <v>297</v>
      </c>
      <c r="N3" s="94" t="s">
        <v>298</v>
      </c>
      <c r="O3" s="94" t="s">
        <v>299</v>
      </c>
      <c r="P3" s="94" t="s">
        <v>300</v>
      </c>
      <c r="Q3" s="94" t="s">
        <v>301</v>
      </c>
      <c r="R3" s="94" t="s">
        <v>302</v>
      </c>
      <c r="S3" s="94" t="s">
        <v>303</v>
      </c>
      <c r="T3" s="94" t="s">
        <v>304</v>
      </c>
      <c r="U3" s="94" t="s">
        <v>305</v>
      </c>
      <c r="V3" s="94" t="s">
        <v>306</v>
      </c>
      <c r="W3" s="94" t="s">
        <v>307</v>
      </c>
      <c r="X3" s="94" t="s">
        <v>308</v>
      </c>
      <c r="Y3" s="94" t="s">
        <v>309</v>
      </c>
      <c r="Z3" s="94" t="s">
        <v>310</v>
      </c>
      <c r="AA3" s="94" t="s">
        <v>311</v>
      </c>
      <c r="AB3" s="94" t="s">
        <v>312</v>
      </c>
      <c r="AC3" s="94" t="s">
        <v>313</v>
      </c>
      <c r="AD3" s="94" t="s">
        <v>314</v>
      </c>
      <c r="AE3" s="94" t="s">
        <v>315</v>
      </c>
      <c r="AF3" s="94" t="s">
        <v>316</v>
      </c>
      <c r="AG3" s="94" t="s">
        <v>317</v>
      </c>
      <c r="AH3" s="94" t="s">
        <v>318</v>
      </c>
      <c r="AI3" s="94" t="s">
        <v>319</v>
      </c>
      <c r="AJ3" s="94" t="s">
        <v>320</v>
      </c>
      <c r="AK3" s="94" t="s">
        <v>321</v>
      </c>
      <c r="AL3" s="94" t="s">
        <v>322</v>
      </c>
      <c r="AM3" s="94" t="s">
        <v>323</v>
      </c>
      <c r="AN3" s="94" t="s">
        <v>324</v>
      </c>
      <c r="AO3" s="94" t="s">
        <v>325</v>
      </c>
      <c r="AP3" s="94" t="s">
        <v>326</v>
      </c>
      <c r="AQ3" s="94" t="s">
        <v>327</v>
      </c>
      <c r="AR3" s="94" t="s">
        <v>328</v>
      </c>
      <c r="AS3" s="94" t="s">
        <v>329</v>
      </c>
      <c r="AT3" s="94" t="s">
        <v>330</v>
      </c>
      <c r="AU3" s="94" t="s">
        <v>331</v>
      </c>
      <c r="AV3" s="94" t="s">
        <v>332</v>
      </c>
      <c r="AW3" s="94" t="s">
        <v>333</v>
      </c>
      <c r="AX3" s="94" t="s">
        <v>334</v>
      </c>
      <c r="AY3" s="94" t="s">
        <v>335</v>
      </c>
      <c r="AZ3" s="94" t="s">
        <v>336</v>
      </c>
      <c r="BA3" s="94" t="s">
        <v>337</v>
      </c>
      <c r="BB3" s="94" t="s">
        <v>46</v>
      </c>
    </row>
    <row r="4" spans="1:54" ht="62" customHeight="1" x14ac:dyDescent="0.45">
      <c r="A4" s="95" t="str">
        <f>IF('Carnet de notes'!$B10="","",'Carnet de notes'!$A10)</f>
        <v>S01</v>
      </c>
      <c r="B4" s="95" t="str">
        <f>IF($A4="","",'Carnet de notes'!$C10&amp;"")</f>
        <v>elle</v>
      </c>
      <c r="C4" s="96">
        <f>IF($A4="","",'Carnet de notes'!$D10)</f>
        <v>0.4437301587301587</v>
      </c>
      <c r="D4" s="95" t="str">
        <f>IF($A4="","",'Carnet de notes'!$E10&amp;"")</f>
        <v>R</v>
      </c>
      <c r="E4" s="95" t="str">
        <f t="shared" ref="E4:E43" si="0">IF(AZ4="","",LEFT(AZ4,LEN(AZ4)-2))</f>
        <v>Tests 45 %; Quiz 48 %; Travaux 54 %; Laboratoires et projets 28 %</v>
      </c>
      <c r="F4" s="95" t="str">
        <f t="shared" ref="F4:F43" si="1">IF(BA4="","",LEFT(BA4,LEN(BA4)-2))</f>
        <v>Quiz sur les cellules 50 %; Laboratoire du microscope 56 %; Test de l'unité 1 : tissus et organes 44 %; Infographie : les systèmes du corps 57 %; Quiz de chimie 45 %; Laboratoire : types de réactions manquant; Rapport sur le climat 53 %; Test de l'unité 2 : chimie 47 %</v>
      </c>
      <c r="G4" s="95" t="str">
        <f>IF($A4="","",'Carnet de notes'!$L10&amp;"")</f>
        <v>Connaît le vocabulaire, mais confond encore tissus et organes aux tests. Le rapport sur le climat avait de bonnes sources, la conclusion reste courte. Labo sur les réactions non remis. Prochaine étape : expliquer ses réponses à voix haute avant d'écrire.</v>
      </c>
      <c r="H4" s="95" t="str">
        <f t="shared" ref="H4:H43" si="2">IF(BB4="","",LEFT(BB4,LEN(BB4)-2))</f>
        <v>Utilisation du français oral S; Fiabilité S; Sens de l'organisation N; Autonomie S; Esprit de collaboration T; Sens de l'initiative S; Autorégulation S</v>
      </c>
      <c r="I4" s="95" t="str">
        <f>IF(NOT(ISNUMBER($K4)),"",INDEX(Habiletés!$J$7:$J$46,$K4)&amp;"")</f>
        <v>8 oct. : a demandé de l'aide tôt pour l'infographie, bon signe. 30 oct. : labo sur les réactions non remis, sans avertir. Travaille bien avec un partenaire. Parle français surtout quand on l'y invite.</v>
      </c>
      <c r="K4" s="94">
        <f>IF($A4="","",IFERROR(MATCH($A4,Habiletés!$A$7:$A$46,0),""))</f>
        <v>1</v>
      </c>
      <c r="L4" s="94" t="str">
        <f>IF(OR($A4="",'Carnet de notes'!M10=""),"",IF('Carnet de notes'!M$3="","Travail 1",'Carnet de notes'!M$3)&amp;" "&amp;IF(ISNUMBER('Carnet de notes'!M10),SUBSTITUTE(TEXT('Carnet de notes'!M10/('Carnet de notes'!M$6+100*('Carnet de notes'!M$6="")),"0%"),"%"," %"),IF('Carnet de notes'!M10="M","manquant","exempté"))&amp;"; ")</f>
        <v xml:space="preserve">Quiz sur les cellules 50 %; </v>
      </c>
      <c r="M4" s="94" t="str">
        <f>IF(OR($A4="",'Carnet de notes'!N10=""),"",IF('Carnet de notes'!N$3="","Travail 2",'Carnet de notes'!N$3)&amp;" "&amp;IF(ISNUMBER('Carnet de notes'!N10),SUBSTITUTE(TEXT('Carnet de notes'!N10/('Carnet de notes'!N$6+100*('Carnet de notes'!N$6="")),"0%"),"%"," %"),IF('Carnet de notes'!N10="M","manquant","exempté"))&amp;"; ")</f>
        <v xml:space="preserve">Laboratoire du microscope 56 %; </v>
      </c>
      <c r="N4" s="94" t="str">
        <f>IF(OR($A4="",'Carnet de notes'!O10=""),"",IF('Carnet de notes'!O$3="","Travail 3",'Carnet de notes'!O$3)&amp;" "&amp;IF(ISNUMBER('Carnet de notes'!O10),SUBSTITUTE(TEXT('Carnet de notes'!O10/('Carnet de notes'!O$6+100*('Carnet de notes'!O$6="")),"0%"),"%"," %"),IF('Carnet de notes'!O10="M","manquant","exempté"))&amp;"; ")</f>
        <v xml:space="preserve">Test de l'unité 1 : tissus et organes 44 %; </v>
      </c>
      <c r="O4" s="94" t="str">
        <f>IF(OR($A4="",'Carnet de notes'!P10=""),"",IF('Carnet de notes'!P$3="","Travail 4",'Carnet de notes'!P$3)&amp;" "&amp;IF(ISNUMBER('Carnet de notes'!P10),SUBSTITUTE(TEXT('Carnet de notes'!P10/('Carnet de notes'!P$6+100*('Carnet de notes'!P$6="")),"0%"),"%"," %"),IF('Carnet de notes'!P10="M","manquant","exempté"))&amp;"; ")</f>
        <v xml:space="preserve">Infographie : les systèmes du corps 57 %; </v>
      </c>
      <c r="P4" s="94" t="str">
        <f>IF(OR($A4="",'Carnet de notes'!Q10=""),"",IF('Carnet de notes'!Q$3="","Travail 5",'Carnet de notes'!Q$3)&amp;" "&amp;IF(ISNUMBER('Carnet de notes'!Q10),SUBSTITUTE(TEXT('Carnet de notes'!Q10/('Carnet de notes'!Q$6+100*('Carnet de notes'!Q$6="")),"0%"),"%"," %"),IF('Carnet de notes'!Q10="M","manquant","exempté"))&amp;"; ")</f>
        <v xml:space="preserve">Quiz de chimie 45 %; </v>
      </c>
      <c r="Q4" s="94" t="str">
        <f>IF(OR($A4="",'Carnet de notes'!R10=""),"",IF('Carnet de notes'!R$3="","Travail 6",'Carnet de notes'!R$3)&amp;" "&amp;IF(ISNUMBER('Carnet de notes'!R10),SUBSTITUTE(TEXT('Carnet de notes'!R10/('Carnet de notes'!R$6+100*('Carnet de notes'!R$6="")),"0%"),"%"," %"),IF('Carnet de notes'!R10="M","manquant","exempté"))&amp;"; ")</f>
        <v xml:space="preserve">Laboratoire : types de réactions manquant; </v>
      </c>
      <c r="R4" s="94" t="str">
        <f>IF(OR($A4="",'Carnet de notes'!S10=""),"",IF('Carnet de notes'!S$3="","Travail 7",'Carnet de notes'!S$3)&amp;" "&amp;IF(ISNUMBER('Carnet de notes'!S10),SUBSTITUTE(TEXT('Carnet de notes'!S10/('Carnet de notes'!S$6+100*('Carnet de notes'!S$6="")),"0%"),"%"," %"),IF('Carnet de notes'!S10="M","manquant","exempté"))&amp;"; ")</f>
        <v xml:space="preserve">Rapport sur le climat 53 %; </v>
      </c>
      <c r="S4" s="94" t="str">
        <f>IF(OR($A4="",'Carnet de notes'!T10=""),"",IF('Carnet de notes'!T$3="","Travail 8",'Carnet de notes'!T$3)&amp;" "&amp;IF(ISNUMBER('Carnet de notes'!T10),SUBSTITUTE(TEXT('Carnet de notes'!T10/('Carnet de notes'!T$6+100*('Carnet de notes'!T$6="")),"0%"),"%"," %"),IF('Carnet de notes'!T10="M","manquant","exempté"))&amp;"; ")</f>
        <v xml:space="preserve">Test de l'unité 2 : chimie 47 %; </v>
      </c>
      <c r="T4" s="94" t="str">
        <f>IF(OR($A4="",'Carnet de notes'!U10=""),"",IF('Carnet de notes'!U$3="","Travail 9",'Carnet de notes'!U$3)&amp;" "&amp;IF(ISNUMBER('Carnet de notes'!U10),SUBSTITUTE(TEXT('Carnet de notes'!U10/('Carnet de notes'!U$6+100*('Carnet de notes'!U$6="")),"0%"),"%"," %"),IF('Carnet de notes'!U10="M","manquant","exempté"))&amp;"; ")</f>
        <v/>
      </c>
      <c r="U4" s="94" t="str">
        <f>IF(OR($A4="",'Carnet de notes'!V10=""),"",IF('Carnet de notes'!V$3="","Travail 10",'Carnet de notes'!V$3)&amp;" "&amp;IF(ISNUMBER('Carnet de notes'!V10),SUBSTITUTE(TEXT('Carnet de notes'!V10/('Carnet de notes'!V$6+100*('Carnet de notes'!V$6="")),"0%"),"%"," %"),IF('Carnet de notes'!V10="M","manquant","exempté"))&amp;"; ")</f>
        <v/>
      </c>
      <c r="V4" s="94" t="str">
        <f>IF(OR($A4="",'Carnet de notes'!W10=""),"",IF('Carnet de notes'!W$3="","Travail 11",'Carnet de notes'!W$3)&amp;" "&amp;IF(ISNUMBER('Carnet de notes'!W10),SUBSTITUTE(TEXT('Carnet de notes'!W10/('Carnet de notes'!W$6+100*('Carnet de notes'!W$6="")),"0%"),"%"," %"),IF('Carnet de notes'!W10="M","manquant","exempté"))&amp;"; ")</f>
        <v/>
      </c>
      <c r="W4" s="94" t="str">
        <f>IF(OR($A4="",'Carnet de notes'!X10=""),"",IF('Carnet de notes'!X$3="","Travail 12",'Carnet de notes'!X$3)&amp;" "&amp;IF(ISNUMBER('Carnet de notes'!X10),SUBSTITUTE(TEXT('Carnet de notes'!X10/('Carnet de notes'!X$6+100*('Carnet de notes'!X$6="")),"0%"),"%"," %"),IF('Carnet de notes'!X10="M","manquant","exempté"))&amp;"; ")</f>
        <v/>
      </c>
      <c r="X4" s="94" t="str">
        <f>IF(OR($A4="",'Carnet de notes'!Y10=""),"",IF('Carnet de notes'!Y$3="","Travail 13",'Carnet de notes'!Y$3)&amp;" "&amp;IF(ISNUMBER('Carnet de notes'!Y10),SUBSTITUTE(TEXT('Carnet de notes'!Y10/('Carnet de notes'!Y$6+100*('Carnet de notes'!Y$6="")),"0%"),"%"," %"),IF('Carnet de notes'!Y10="M","manquant","exempté"))&amp;"; ")</f>
        <v/>
      </c>
      <c r="Y4" s="94" t="str">
        <f>IF(OR($A4="",'Carnet de notes'!Z10=""),"",IF('Carnet de notes'!Z$3="","Travail 14",'Carnet de notes'!Z$3)&amp;" "&amp;IF(ISNUMBER('Carnet de notes'!Z10),SUBSTITUTE(TEXT('Carnet de notes'!Z10/('Carnet de notes'!Z$6+100*('Carnet de notes'!Z$6="")),"0%"),"%"," %"),IF('Carnet de notes'!Z10="M","manquant","exempté"))&amp;"; ")</f>
        <v/>
      </c>
      <c r="Z4" s="94" t="str">
        <f>IF(OR($A4="",'Carnet de notes'!AA10=""),"",IF('Carnet de notes'!AA$3="","Travail 15",'Carnet de notes'!AA$3)&amp;" "&amp;IF(ISNUMBER('Carnet de notes'!AA10),SUBSTITUTE(TEXT('Carnet de notes'!AA10/('Carnet de notes'!AA$6+100*('Carnet de notes'!AA$6="")),"0%"),"%"," %"),IF('Carnet de notes'!AA10="M","manquant","exempté"))&amp;"; ")</f>
        <v/>
      </c>
      <c r="AA4" s="94" t="str">
        <f>IF(OR($A4="",'Carnet de notes'!AB10=""),"",IF('Carnet de notes'!AB$3="","Travail 16",'Carnet de notes'!AB$3)&amp;" "&amp;IF(ISNUMBER('Carnet de notes'!AB10),SUBSTITUTE(TEXT('Carnet de notes'!AB10/('Carnet de notes'!AB$6+100*('Carnet de notes'!AB$6="")),"0%"),"%"," %"),IF('Carnet de notes'!AB10="M","manquant","exempté"))&amp;"; ")</f>
        <v/>
      </c>
      <c r="AB4" s="94" t="str">
        <f>IF(OR($A4="",'Carnet de notes'!AC10=""),"",IF('Carnet de notes'!AC$3="","Travail 17",'Carnet de notes'!AC$3)&amp;" "&amp;IF(ISNUMBER('Carnet de notes'!AC10),SUBSTITUTE(TEXT('Carnet de notes'!AC10/('Carnet de notes'!AC$6+100*('Carnet de notes'!AC$6="")),"0%"),"%"," %"),IF('Carnet de notes'!AC10="M","manquant","exempté"))&amp;"; ")</f>
        <v/>
      </c>
      <c r="AC4" s="94" t="str">
        <f>IF(OR($A4="",'Carnet de notes'!AD10=""),"",IF('Carnet de notes'!AD$3="","Travail 18",'Carnet de notes'!AD$3)&amp;" "&amp;IF(ISNUMBER('Carnet de notes'!AD10),SUBSTITUTE(TEXT('Carnet de notes'!AD10/('Carnet de notes'!AD$6+100*('Carnet de notes'!AD$6="")),"0%"),"%"," %"),IF('Carnet de notes'!AD10="M","manquant","exempté"))&amp;"; ")</f>
        <v/>
      </c>
      <c r="AD4" s="94" t="str">
        <f>IF(OR($A4="",'Carnet de notes'!AE10=""),"",IF('Carnet de notes'!AE$3="","Travail 19",'Carnet de notes'!AE$3)&amp;" "&amp;IF(ISNUMBER('Carnet de notes'!AE10),SUBSTITUTE(TEXT('Carnet de notes'!AE10/('Carnet de notes'!AE$6+100*('Carnet de notes'!AE$6="")),"0%"),"%"," %"),IF('Carnet de notes'!AE10="M","manquant","exempté"))&amp;"; ")</f>
        <v/>
      </c>
      <c r="AE4" s="94" t="str">
        <f>IF(OR($A4="",'Carnet de notes'!AF10=""),"",IF('Carnet de notes'!AF$3="","Travail 20",'Carnet de notes'!AF$3)&amp;" "&amp;IF(ISNUMBER('Carnet de notes'!AF10),SUBSTITUTE(TEXT('Carnet de notes'!AF10/('Carnet de notes'!AF$6+100*('Carnet de notes'!AF$6="")),"0%"),"%"," %"),IF('Carnet de notes'!AF10="M","manquant","exempté"))&amp;"; ")</f>
        <v/>
      </c>
      <c r="AF4" s="94" t="str">
        <f>IF(OR($A4="",'Carnet de notes'!AG10=""),"",IF('Carnet de notes'!AG$3="","Travail 21",'Carnet de notes'!AG$3)&amp;" "&amp;IF(ISNUMBER('Carnet de notes'!AG10),SUBSTITUTE(TEXT('Carnet de notes'!AG10/('Carnet de notes'!AG$6+100*('Carnet de notes'!AG$6="")),"0%"),"%"," %"),IF('Carnet de notes'!AG10="M","manquant","exempté"))&amp;"; ")</f>
        <v/>
      </c>
      <c r="AG4" s="94" t="str">
        <f>IF(OR($A4="",'Carnet de notes'!AH10=""),"",IF('Carnet de notes'!AH$3="","Travail 22",'Carnet de notes'!AH$3)&amp;" "&amp;IF(ISNUMBER('Carnet de notes'!AH10),SUBSTITUTE(TEXT('Carnet de notes'!AH10/('Carnet de notes'!AH$6+100*('Carnet de notes'!AH$6="")),"0%"),"%"," %"),IF('Carnet de notes'!AH10="M","manquant","exempté"))&amp;"; ")</f>
        <v/>
      </c>
      <c r="AH4" s="94" t="str">
        <f>IF(OR($A4="",'Carnet de notes'!AI10=""),"",IF('Carnet de notes'!AI$3="","Travail 23",'Carnet de notes'!AI$3)&amp;" "&amp;IF(ISNUMBER('Carnet de notes'!AI10),SUBSTITUTE(TEXT('Carnet de notes'!AI10/('Carnet de notes'!AI$6+100*('Carnet de notes'!AI$6="")),"0%"),"%"," %"),IF('Carnet de notes'!AI10="M","manquant","exempté"))&amp;"; ")</f>
        <v/>
      </c>
      <c r="AI4" s="94" t="str">
        <f>IF(OR($A4="",'Carnet de notes'!AJ10=""),"",IF('Carnet de notes'!AJ$3="","Travail 24",'Carnet de notes'!AJ$3)&amp;" "&amp;IF(ISNUMBER('Carnet de notes'!AJ10),SUBSTITUTE(TEXT('Carnet de notes'!AJ10/('Carnet de notes'!AJ$6+100*('Carnet de notes'!AJ$6="")),"0%"),"%"," %"),IF('Carnet de notes'!AJ10="M","manquant","exempté"))&amp;"; ")</f>
        <v/>
      </c>
      <c r="AJ4" s="94" t="str">
        <f>IF(OR($A4="",'Carnet de notes'!AK10=""),"",IF('Carnet de notes'!AK$3="","Travail 25",'Carnet de notes'!AK$3)&amp;" "&amp;IF(ISNUMBER('Carnet de notes'!AK10),SUBSTITUTE(TEXT('Carnet de notes'!AK10/('Carnet de notes'!AK$6+100*('Carnet de notes'!AK$6="")),"0%"),"%"," %"),IF('Carnet de notes'!AK10="M","manquant","exempté"))&amp;"; ")</f>
        <v/>
      </c>
      <c r="AK4" s="94" t="str">
        <f>IF(OR($A4="",'Carnet de notes'!AL10=""),"",IF('Carnet de notes'!AL$3="","Travail 26",'Carnet de notes'!AL$3)&amp;" "&amp;IF(ISNUMBER('Carnet de notes'!AL10),SUBSTITUTE(TEXT('Carnet de notes'!AL10/('Carnet de notes'!AL$6+100*('Carnet de notes'!AL$6="")),"0%"),"%"," %"),IF('Carnet de notes'!AL10="M","manquant","exempté"))&amp;"; ")</f>
        <v/>
      </c>
      <c r="AL4" s="94" t="str">
        <f>IF(OR($A4="",'Carnet de notes'!AM10=""),"",IF('Carnet de notes'!AM$3="","Travail 27",'Carnet de notes'!AM$3)&amp;" "&amp;IF(ISNUMBER('Carnet de notes'!AM10),SUBSTITUTE(TEXT('Carnet de notes'!AM10/('Carnet de notes'!AM$6+100*('Carnet de notes'!AM$6="")),"0%"),"%"," %"),IF('Carnet de notes'!AM10="M","manquant","exempté"))&amp;"; ")</f>
        <v/>
      </c>
      <c r="AM4" s="94" t="str">
        <f>IF(OR($A4="",'Carnet de notes'!AN10=""),"",IF('Carnet de notes'!AN$3="","Travail 28",'Carnet de notes'!AN$3)&amp;" "&amp;IF(ISNUMBER('Carnet de notes'!AN10),SUBSTITUTE(TEXT('Carnet de notes'!AN10/('Carnet de notes'!AN$6+100*('Carnet de notes'!AN$6="")),"0%"),"%"," %"),IF('Carnet de notes'!AN10="M","manquant","exempté"))&amp;"; ")</f>
        <v/>
      </c>
      <c r="AN4" s="94" t="str">
        <f>IF(OR($A4="",'Carnet de notes'!AO10=""),"",IF('Carnet de notes'!AO$3="","Travail 29",'Carnet de notes'!AO$3)&amp;" "&amp;IF(ISNUMBER('Carnet de notes'!AO10),SUBSTITUTE(TEXT('Carnet de notes'!AO10/('Carnet de notes'!AO$6+100*('Carnet de notes'!AO$6="")),"0%"),"%"," %"),IF('Carnet de notes'!AO10="M","manquant","exempté"))&amp;"; ")</f>
        <v/>
      </c>
      <c r="AO4" s="94" t="str">
        <f>IF(OR($A4="",'Carnet de notes'!AP10=""),"",IF('Carnet de notes'!AP$3="","Travail 30",'Carnet de notes'!AP$3)&amp;" "&amp;IF(ISNUMBER('Carnet de notes'!AP10),SUBSTITUTE(TEXT('Carnet de notes'!AP10/('Carnet de notes'!AP$6+100*('Carnet de notes'!AP$6="")),"0%"),"%"," %"),IF('Carnet de notes'!AP10="M","manquant","exempté"))&amp;"; ")</f>
        <v/>
      </c>
      <c r="AP4" s="94" t="str">
        <f>IF(OR($A4="",'Carnet de notes'!AQ10=""),"",IF('Carnet de notes'!AQ$3="","Travail 31",'Carnet de notes'!AQ$3)&amp;" "&amp;IF(ISNUMBER('Carnet de notes'!AQ10),SUBSTITUTE(TEXT('Carnet de notes'!AQ10/('Carnet de notes'!AQ$6+100*('Carnet de notes'!AQ$6="")),"0%"),"%"," %"),IF('Carnet de notes'!AQ10="M","manquant","exempté"))&amp;"; ")</f>
        <v/>
      </c>
      <c r="AQ4" s="94" t="str">
        <f>IF(OR($A4="",'Carnet de notes'!AR10=""),"",IF('Carnet de notes'!AR$3="","Travail 32",'Carnet de notes'!AR$3)&amp;" "&amp;IF(ISNUMBER('Carnet de notes'!AR10),SUBSTITUTE(TEXT('Carnet de notes'!AR10/('Carnet de notes'!AR$6+100*('Carnet de notes'!AR$6="")),"0%"),"%"," %"),IF('Carnet de notes'!AR10="M","manquant","exempté"))&amp;"; ")</f>
        <v/>
      </c>
      <c r="AR4" s="94" t="str">
        <f>IF(OR($A4="",'Carnet de notes'!AS10=""),"",IF('Carnet de notes'!AS$3="","Travail 33",'Carnet de notes'!AS$3)&amp;" "&amp;IF(ISNUMBER('Carnet de notes'!AS10),SUBSTITUTE(TEXT('Carnet de notes'!AS10/('Carnet de notes'!AS$6+100*('Carnet de notes'!AS$6="")),"0%"),"%"," %"),IF('Carnet de notes'!AS10="M","manquant","exempté"))&amp;"; ")</f>
        <v/>
      </c>
      <c r="AS4" s="94" t="str">
        <f>IF(OR($A4="",'Carnet de notes'!AT10=""),"",IF('Carnet de notes'!AT$3="","Travail 34",'Carnet de notes'!AT$3)&amp;" "&amp;IF(ISNUMBER('Carnet de notes'!AT10),SUBSTITUTE(TEXT('Carnet de notes'!AT10/('Carnet de notes'!AT$6+100*('Carnet de notes'!AT$6="")),"0%"),"%"," %"),IF('Carnet de notes'!AT10="M","manquant","exempté"))&amp;"; ")</f>
        <v/>
      </c>
      <c r="AT4" s="94" t="str">
        <f>IF(OR($A4="",'Carnet de notes'!AU10=""),"",IF('Carnet de notes'!AU$3="","Travail 35",'Carnet de notes'!AU$3)&amp;" "&amp;IF(ISNUMBER('Carnet de notes'!AU10),SUBSTITUTE(TEXT('Carnet de notes'!AU10/('Carnet de notes'!AU$6+100*('Carnet de notes'!AU$6="")),"0%"),"%"," %"),IF('Carnet de notes'!AU10="M","manquant","exempté"))&amp;"; ")</f>
        <v/>
      </c>
      <c r="AU4" s="94" t="str">
        <f>IF(OR($A4="",'Carnet de notes'!AV10=""),"",IF('Carnet de notes'!AV$3="","Travail 36",'Carnet de notes'!AV$3)&amp;" "&amp;IF(ISNUMBER('Carnet de notes'!AV10),SUBSTITUTE(TEXT('Carnet de notes'!AV10/('Carnet de notes'!AV$6+100*('Carnet de notes'!AV$6="")),"0%"),"%"," %"),IF('Carnet de notes'!AV10="M","manquant","exempté"))&amp;"; ")</f>
        <v/>
      </c>
      <c r="AV4" s="94" t="str">
        <f>IF(OR($A4="",'Carnet de notes'!AW10=""),"",IF('Carnet de notes'!AW$3="","Travail 37",'Carnet de notes'!AW$3)&amp;" "&amp;IF(ISNUMBER('Carnet de notes'!AW10),SUBSTITUTE(TEXT('Carnet de notes'!AW10/('Carnet de notes'!AW$6+100*('Carnet de notes'!AW$6="")),"0%"),"%"," %"),IF('Carnet de notes'!AW10="M","manquant","exempté"))&amp;"; ")</f>
        <v/>
      </c>
      <c r="AW4" s="94" t="str">
        <f>IF(OR($A4="",'Carnet de notes'!AX10=""),"",IF('Carnet de notes'!AX$3="","Travail 38",'Carnet de notes'!AX$3)&amp;" "&amp;IF(ISNUMBER('Carnet de notes'!AX10),SUBSTITUTE(TEXT('Carnet de notes'!AX10/('Carnet de notes'!AX$6+100*('Carnet de notes'!AX$6="")),"0%"),"%"," %"),IF('Carnet de notes'!AX10="M","manquant","exempté"))&amp;"; ")</f>
        <v/>
      </c>
      <c r="AX4" s="94" t="str">
        <f>IF(OR($A4="",'Carnet de notes'!AY10=""),"",IF('Carnet de notes'!AY$3="","Travail 39",'Carnet de notes'!AY$3)&amp;" "&amp;IF(ISNUMBER('Carnet de notes'!AY10),SUBSTITUTE(TEXT('Carnet de notes'!AY10/('Carnet de notes'!AY$6+100*('Carnet de notes'!AY$6="")),"0%"),"%"," %"),IF('Carnet de notes'!AY10="M","manquant","exempté"))&amp;"; ")</f>
        <v/>
      </c>
      <c r="AY4" s="94" t="str">
        <f>IF(OR($A4="",'Carnet de notes'!AZ10=""),"",IF('Carnet de notes'!AZ$3="","Travail 40",'Carnet de notes'!AZ$3)&amp;" "&amp;IF(ISNUMBER('Carnet de notes'!AZ10),SUBSTITUTE(TEXT('Carnet de notes'!AZ10/('Carnet de notes'!AZ$6+100*('Carnet de notes'!AZ$6="")),"0%"),"%"," %"),IF('Carnet de notes'!AZ10="M","manquant","exempté"))&amp;"; ")</f>
        <v/>
      </c>
      <c r="AZ4" s="94" t="str">
        <f>IF($A4="","",IF(ISNUMBER('Carnet de notes'!F10),'Carnet de notes'!F$3&amp;" "&amp;SUBSTITUTE(TEXT('Carnet de notes'!F10,"0%"),"%"," %")&amp;"; ","")&amp;IF(ISNUMBER('Carnet de notes'!G10),'Carnet de notes'!G$3&amp;" "&amp;SUBSTITUTE(TEXT('Carnet de notes'!G10,"0%"),"%"," %")&amp;"; ","")&amp;IF(ISNUMBER('Carnet de notes'!H10),'Carnet de notes'!H$3&amp;" "&amp;SUBSTITUTE(TEXT('Carnet de notes'!H10,"0%"),"%"," %")&amp;"; ","")&amp;IF(ISNUMBER('Carnet de notes'!I10),'Carnet de notes'!I$3&amp;" "&amp;SUBSTITUTE(TEXT('Carnet de notes'!I10,"0%"),"%"," %")&amp;"; ","")&amp;IF(ISNUMBER('Carnet de notes'!J10),'Carnet de notes'!J$3&amp;" "&amp;SUBSTITUTE(TEXT('Carnet de notes'!J10,"0%"),"%"," %")&amp;"; ","")&amp;IF(ISNUMBER('Carnet de notes'!K10),'Carnet de notes'!K$3&amp;" "&amp;SUBSTITUTE(TEXT('Carnet de notes'!K10,"0%"),"%"," %")&amp;"; ",""))</f>
        <v xml:space="preserve">Tests 45 %; Quiz 48 %; Travaux 54 %; Laboratoires et projets 28 %; </v>
      </c>
      <c r="BA4" s="94" t="str">
        <f t="shared" ref="BA4:BA43" si="3">IF($A4="","",L4&amp;M4&amp;N4&amp;O4&amp;P4&amp;Q4&amp;R4&amp;S4&amp;T4&amp;U4&amp;V4&amp;W4&amp;X4&amp;Y4&amp;Z4&amp;AA4&amp;AB4&amp;AC4&amp;AD4&amp;AE4&amp;AF4&amp;AG4&amp;AH4&amp;AI4&amp;AJ4&amp;AK4&amp;AL4&amp;AM4&amp;AN4&amp;AO4&amp;AP4&amp;AQ4&amp;AR4&amp;AS4&amp;AT4&amp;AU4&amp;AV4&amp;AW4&amp;AX4&amp;AY4)</f>
        <v xml:space="preserve">Quiz sur les cellules 50 %; Laboratoire du microscope 56 %; Test de l'unité 1 : tissus et organes 44 %; Infographie : les systèmes du corps 57 %; Quiz de chimie 45 %; Laboratoire : types de réactions manquant; Rapport sur le climat 53 %; Test de l'unité 2 : chimie 47 %; </v>
      </c>
      <c r="BB4" s="94" t="str">
        <f>IF(NOT(ISNUMBER($K4)),"",IF(INDEX(Habiletés!$C$7:$C$46,$K4)="","","Utilisation du français oral "&amp;INDEX(Habiletés!$C$7:$C$46,$K4)&amp;"; ")&amp;IF(INDEX(Habiletés!$D$7:$D$46,$K4)="","","Fiabilité "&amp;INDEX(Habiletés!$D$7:$D$46,$K4)&amp;"; ")&amp;IF(INDEX(Habiletés!$E$7:$E$46,$K4)="","","Sens de l'organisation "&amp;INDEX(Habiletés!$E$7:$E$46,$K4)&amp;"; ")&amp;IF(INDEX(Habiletés!$F$7:$F$46,$K4)="","","Autonomie "&amp;INDEX(Habiletés!$F$7:$F$46,$K4)&amp;"; ")&amp;IF(INDEX(Habiletés!$G$7:$G$46,$K4)="","","Esprit de collaboration "&amp;INDEX(Habiletés!$G$7:$G$46,$K4)&amp;"; ")&amp;IF(INDEX(Habiletés!$H$7:$H$46,$K4)="","","Sens de l'initiative "&amp;INDEX(Habiletés!$H$7:$H$46,$K4)&amp;"; ")&amp;IF(INDEX(Habiletés!$I$7:$I$46,$K4)="","","Autorégulation "&amp;INDEX(Habiletés!$I$7:$I$46,$K4)&amp;"; "))</f>
        <v xml:space="preserve">Utilisation du français oral S; Fiabilité S; Sens de l'organisation N; Autonomie S; Esprit de collaboration T; Sens de l'initiative S; Autorégulation S; </v>
      </c>
    </row>
    <row r="5" spans="1:54" ht="62" customHeight="1" x14ac:dyDescent="0.45">
      <c r="A5" s="95" t="str">
        <f>IF('Carnet de notes'!$B11="","",'Carnet de notes'!$A11)</f>
        <v>S02</v>
      </c>
      <c r="B5" s="95" t="str">
        <f>IF($A5="","",'Carnet de notes'!$C11&amp;"")</f>
        <v>il</v>
      </c>
      <c r="C5" s="96">
        <f>IF($A5="","",'Carnet de notes'!$D11)</f>
        <v>0.73519841269841257</v>
      </c>
      <c r="D5" s="95" t="str">
        <f>IF($A5="","",'Carnet de notes'!$E11&amp;"")</f>
        <v>Niveau 3</v>
      </c>
      <c r="E5" s="95" t="str">
        <f t="shared" si="0"/>
        <v>Tests 72 %; Quiz 73 %; Travaux 73 %; Laboratoires et projets 78 %</v>
      </c>
      <c r="F5" s="95" t="str">
        <f t="shared" si="1"/>
        <v>Quiz sur les cellules 75 %; Laboratoire du microscope 80 %; Test de l'unité 1 : tissus et organes 72 %; Infographie : les systèmes du corps 73 %; Quiz de chimie 70 %; Laboratoire : types de réactions 76 %; Rapport sur le climat 73 %; Test de l'unité 2 : chimie 72 %</v>
      </c>
      <c r="G5" s="95" t="str">
        <f>IF($A5="","",'Carnet de notes'!$L11&amp;"")</f>
        <v>Soigneux en laboratoire, observations claires. Ses réponses aux tests sont justes mais courtes : il explique rarement pourquoi. Le rapport sur le climat est son meilleur texte jusqu'ici.</v>
      </c>
      <c r="H5" s="95" t="str">
        <f t="shared" si="2"/>
        <v>Utilisation du français oral T; Fiabilité T; Sens de l'organisation T; Autonomie T; Esprit de collaboration T; Sens de l'initiative S; Autorégulation T</v>
      </c>
      <c r="I5" s="95" t="str">
        <f>IF(NOT(ISNUMBER($K5)),"",INDEX(Habiletés!$J$7:$J$46,$K5)&amp;"")</f>
        <v>Fiable et ponctuel. Propose rarement ses idées en discussion. 6 nov. : a aidé son équipe à terminer le montage du labo. Parle français en classe sans rappel.</v>
      </c>
      <c r="K5" s="94">
        <f>IF($A5="","",IFERROR(MATCH($A5,Habiletés!$A$7:$A$46,0),""))</f>
        <v>2</v>
      </c>
      <c r="L5" s="94" t="str">
        <f>IF(OR($A5="",'Carnet de notes'!M11=""),"",IF('Carnet de notes'!M$3="","Travail 1",'Carnet de notes'!M$3)&amp;" "&amp;IF(ISNUMBER('Carnet de notes'!M11),SUBSTITUTE(TEXT('Carnet de notes'!M11/('Carnet de notes'!M$6+100*('Carnet de notes'!M$6="")),"0%"),"%"," %"),IF('Carnet de notes'!M11="M","manquant","exempté"))&amp;"; ")</f>
        <v xml:space="preserve">Quiz sur les cellules 75 %; </v>
      </c>
      <c r="M5" s="94" t="str">
        <f>IF(OR($A5="",'Carnet de notes'!N11=""),"",IF('Carnet de notes'!N$3="","Travail 2",'Carnet de notes'!N$3)&amp;" "&amp;IF(ISNUMBER('Carnet de notes'!N11),SUBSTITUTE(TEXT('Carnet de notes'!N11/('Carnet de notes'!N$6+100*('Carnet de notes'!N$6="")),"0%"),"%"," %"),IF('Carnet de notes'!N11="M","manquant","exempté"))&amp;"; ")</f>
        <v xml:space="preserve">Laboratoire du microscope 80 %; </v>
      </c>
      <c r="N5" s="94" t="str">
        <f>IF(OR($A5="",'Carnet de notes'!O11=""),"",IF('Carnet de notes'!O$3="","Travail 3",'Carnet de notes'!O$3)&amp;" "&amp;IF(ISNUMBER('Carnet de notes'!O11),SUBSTITUTE(TEXT('Carnet de notes'!O11/('Carnet de notes'!O$6+100*('Carnet de notes'!O$6="")),"0%"),"%"," %"),IF('Carnet de notes'!O11="M","manquant","exempté"))&amp;"; ")</f>
        <v xml:space="preserve">Test de l'unité 1 : tissus et organes 72 %; </v>
      </c>
      <c r="O5" s="94" t="str">
        <f>IF(OR($A5="",'Carnet de notes'!P11=""),"",IF('Carnet de notes'!P$3="","Travail 4",'Carnet de notes'!P$3)&amp;" "&amp;IF(ISNUMBER('Carnet de notes'!P11),SUBSTITUTE(TEXT('Carnet de notes'!P11/('Carnet de notes'!P$6+100*('Carnet de notes'!P$6="")),"0%"),"%"," %"),IF('Carnet de notes'!P11="M","manquant","exempté"))&amp;"; ")</f>
        <v xml:space="preserve">Infographie : les systèmes du corps 73 %; </v>
      </c>
      <c r="P5" s="94" t="str">
        <f>IF(OR($A5="",'Carnet de notes'!Q11=""),"",IF('Carnet de notes'!Q$3="","Travail 5",'Carnet de notes'!Q$3)&amp;" "&amp;IF(ISNUMBER('Carnet de notes'!Q11),SUBSTITUTE(TEXT('Carnet de notes'!Q11/('Carnet de notes'!Q$6+100*('Carnet de notes'!Q$6="")),"0%"),"%"," %"),IF('Carnet de notes'!Q11="M","manquant","exempté"))&amp;"; ")</f>
        <v xml:space="preserve">Quiz de chimie 70 %; </v>
      </c>
      <c r="Q5" s="94" t="str">
        <f>IF(OR($A5="",'Carnet de notes'!R11=""),"",IF('Carnet de notes'!R$3="","Travail 6",'Carnet de notes'!R$3)&amp;" "&amp;IF(ISNUMBER('Carnet de notes'!R11),SUBSTITUTE(TEXT('Carnet de notes'!R11/('Carnet de notes'!R$6+100*('Carnet de notes'!R$6="")),"0%"),"%"," %"),IF('Carnet de notes'!R11="M","manquant","exempté"))&amp;"; ")</f>
        <v xml:space="preserve">Laboratoire : types de réactions 76 %; </v>
      </c>
      <c r="R5" s="94" t="str">
        <f>IF(OR($A5="",'Carnet de notes'!S11=""),"",IF('Carnet de notes'!S$3="","Travail 7",'Carnet de notes'!S$3)&amp;" "&amp;IF(ISNUMBER('Carnet de notes'!S11),SUBSTITUTE(TEXT('Carnet de notes'!S11/('Carnet de notes'!S$6+100*('Carnet de notes'!S$6="")),"0%"),"%"," %"),IF('Carnet de notes'!S11="M","manquant","exempté"))&amp;"; ")</f>
        <v xml:space="preserve">Rapport sur le climat 73 %; </v>
      </c>
      <c r="S5" s="94" t="str">
        <f>IF(OR($A5="",'Carnet de notes'!T11=""),"",IF('Carnet de notes'!T$3="","Travail 8",'Carnet de notes'!T$3)&amp;" "&amp;IF(ISNUMBER('Carnet de notes'!T11),SUBSTITUTE(TEXT('Carnet de notes'!T11/('Carnet de notes'!T$6+100*('Carnet de notes'!T$6="")),"0%"),"%"," %"),IF('Carnet de notes'!T11="M","manquant","exempté"))&amp;"; ")</f>
        <v xml:space="preserve">Test de l'unité 2 : chimie 72 %; </v>
      </c>
      <c r="T5" s="94" t="str">
        <f>IF(OR($A5="",'Carnet de notes'!U11=""),"",IF('Carnet de notes'!U$3="","Travail 9",'Carnet de notes'!U$3)&amp;" "&amp;IF(ISNUMBER('Carnet de notes'!U11),SUBSTITUTE(TEXT('Carnet de notes'!U11/('Carnet de notes'!U$6+100*('Carnet de notes'!U$6="")),"0%"),"%"," %"),IF('Carnet de notes'!U11="M","manquant","exempté"))&amp;"; ")</f>
        <v/>
      </c>
      <c r="U5" s="94" t="str">
        <f>IF(OR($A5="",'Carnet de notes'!V11=""),"",IF('Carnet de notes'!V$3="","Travail 10",'Carnet de notes'!V$3)&amp;" "&amp;IF(ISNUMBER('Carnet de notes'!V11),SUBSTITUTE(TEXT('Carnet de notes'!V11/('Carnet de notes'!V$6+100*('Carnet de notes'!V$6="")),"0%"),"%"," %"),IF('Carnet de notes'!V11="M","manquant","exempté"))&amp;"; ")</f>
        <v/>
      </c>
      <c r="V5" s="94" t="str">
        <f>IF(OR($A5="",'Carnet de notes'!W11=""),"",IF('Carnet de notes'!W$3="","Travail 11",'Carnet de notes'!W$3)&amp;" "&amp;IF(ISNUMBER('Carnet de notes'!W11),SUBSTITUTE(TEXT('Carnet de notes'!W11/('Carnet de notes'!W$6+100*('Carnet de notes'!W$6="")),"0%"),"%"," %"),IF('Carnet de notes'!W11="M","manquant","exempté"))&amp;"; ")</f>
        <v/>
      </c>
      <c r="W5" s="94" t="str">
        <f>IF(OR($A5="",'Carnet de notes'!X11=""),"",IF('Carnet de notes'!X$3="","Travail 12",'Carnet de notes'!X$3)&amp;" "&amp;IF(ISNUMBER('Carnet de notes'!X11),SUBSTITUTE(TEXT('Carnet de notes'!X11/('Carnet de notes'!X$6+100*('Carnet de notes'!X$6="")),"0%"),"%"," %"),IF('Carnet de notes'!X11="M","manquant","exempté"))&amp;"; ")</f>
        <v/>
      </c>
      <c r="X5" s="94" t="str">
        <f>IF(OR($A5="",'Carnet de notes'!Y11=""),"",IF('Carnet de notes'!Y$3="","Travail 13",'Carnet de notes'!Y$3)&amp;" "&amp;IF(ISNUMBER('Carnet de notes'!Y11),SUBSTITUTE(TEXT('Carnet de notes'!Y11/('Carnet de notes'!Y$6+100*('Carnet de notes'!Y$6="")),"0%"),"%"," %"),IF('Carnet de notes'!Y11="M","manquant","exempté"))&amp;"; ")</f>
        <v/>
      </c>
      <c r="Y5" s="94" t="str">
        <f>IF(OR($A5="",'Carnet de notes'!Z11=""),"",IF('Carnet de notes'!Z$3="","Travail 14",'Carnet de notes'!Z$3)&amp;" "&amp;IF(ISNUMBER('Carnet de notes'!Z11),SUBSTITUTE(TEXT('Carnet de notes'!Z11/('Carnet de notes'!Z$6+100*('Carnet de notes'!Z$6="")),"0%"),"%"," %"),IF('Carnet de notes'!Z11="M","manquant","exempté"))&amp;"; ")</f>
        <v/>
      </c>
      <c r="Z5" s="94" t="str">
        <f>IF(OR($A5="",'Carnet de notes'!AA11=""),"",IF('Carnet de notes'!AA$3="","Travail 15",'Carnet de notes'!AA$3)&amp;" "&amp;IF(ISNUMBER('Carnet de notes'!AA11),SUBSTITUTE(TEXT('Carnet de notes'!AA11/('Carnet de notes'!AA$6+100*('Carnet de notes'!AA$6="")),"0%"),"%"," %"),IF('Carnet de notes'!AA11="M","manquant","exempté"))&amp;"; ")</f>
        <v/>
      </c>
      <c r="AA5" s="94" t="str">
        <f>IF(OR($A5="",'Carnet de notes'!AB11=""),"",IF('Carnet de notes'!AB$3="","Travail 16",'Carnet de notes'!AB$3)&amp;" "&amp;IF(ISNUMBER('Carnet de notes'!AB11),SUBSTITUTE(TEXT('Carnet de notes'!AB11/('Carnet de notes'!AB$6+100*('Carnet de notes'!AB$6="")),"0%"),"%"," %"),IF('Carnet de notes'!AB11="M","manquant","exempté"))&amp;"; ")</f>
        <v/>
      </c>
      <c r="AB5" s="94" t="str">
        <f>IF(OR($A5="",'Carnet de notes'!AC11=""),"",IF('Carnet de notes'!AC$3="","Travail 17",'Carnet de notes'!AC$3)&amp;" "&amp;IF(ISNUMBER('Carnet de notes'!AC11),SUBSTITUTE(TEXT('Carnet de notes'!AC11/('Carnet de notes'!AC$6+100*('Carnet de notes'!AC$6="")),"0%"),"%"," %"),IF('Carnet de notes'!AC11="M","manquant","exempté"))&amp;"; ")</f>
        <v/>
      </c>
      <c r="AC5" s="94" t="str">
        <f>IF(OR($A5="",'Carnet de notes'!AD11=""),"",IF('Carnet de notes'!AD$3="","Travail 18",'Carnet de notes'!AD$3)&amp;" "&amp;IF(ISNUMBER('Carnet de notes'!AD11),SUBSTITUTE(TEXT('Carnet de notes'!AD11/('Carnet de notes'!AD$6+100*('Carnet de notes'!AD$6="")),"0%"),"%"," %"),IF('Carnet de notes'!AD11="M","manquant","exempté"))&amp;"; ")</f>
        <v/>
      </c>
      <c r="AD5" s="94" t="str">
        <f>IF(OR($A5="",'Carnet de notes'!AE11=""),"",IF('Carnet de notes'!AE$3="","Travail 19",'Carnet de notes'!AE$3)&amp;" "&amp;IF(ISNUMBER('Carnet de notes'!AE11),SUBSTITUTE(TEXT('Carnet de notes'!AE11/('Carnet de notes'!AE$6+100*('Carnet de notes'!AE$6="")),"0%"),"%"," %"),IF('Carnet de notes'!AE11="M","manquant","exempté"))&amp;"; ")</f>
        <v/>
      </c>
      <c r="AE5" s="94" t="str">
        <f>IF(OR($A5="",'Carnet de notes'!AF11=""),"",IF('Carnet de notes'!AF$3="","Travail 20",'Carnet de notes'!AF$3)&amp;" "&amp;IF(ISNUMBER('Carnet de notes'!AF11),SUBSTITUTE(TEXT('Carnet de notes'!AF11/('Carnet de notes'!AF$6+100*('Carnet de notes'!AF$6="")),"0%"),"%"," %"),IF('Carnet de notes'!AF11="M","manquant","exempté"))&amp;"; ")</f>
        <v/>
      </c>
      <c r="AF5" s="94" t="str">
        <f>IF(OR($A5="",'Carnet de notes'!AG11=""),"",IF('Carnet de notes'!AG$3="","Travail 21",'Carnet de notes'!AG$3)&amp;" "&amp;IF(ISNUMBER('Carnet de notes'!AG11),SUBSTITUTE(TEXT('Carnet de notes'!AG11/('Carnet de notes'!AG$6+100*('Carnet de notes'!AG$6="")),"0%"),"%"," %"),IF('Carnet de notes'!AG11="M","manquant","exempté"))&amp;"; ")</f>
        <v/>
      </c>
      <c r="AG5" s="94" t="str">
        <f>IF(OR($A5="",'Carnet de notes'!AH11=""),"",IF('Carnet de notes'!AH$3="","Travail 22",'Carnet de notes'!AH$3)&amp;" "&amp;IF(ISNUMBER('Carnet de notes'!AH11),SUBSTITUTE(TEXT('Carnet de notes'!AH11/('Carnet de notes'!AH$6+100*('Carnet de notes'!AH$6="")),"0%"),"%"," %"),IF('Carnet de notes'!AH11="M","manquant","exempté"))&amp;"; ")</f>
        <v/>
      </c>
      <c r="AH5" s="94" t="str">
        <f>IF(OR($A5="",'Carnet de notes'!AI11=""),"",IF('Carnet de notes'!AI$3="","Travail 23",'Carnet de notes'!AI$3)&amp;" "&amp;IF(ISNUMBER('Carnet de notes'!AI11),SUBSTITUTE(TEXT('Carnet de notes'!AI11/('Carnet de notes'!AI$6+100*('Carnet de notes'!AI$6="")),"0%"),"%"," %"),IF('Carnet de notes'!AI11="M","manquant","exempté"))&amp;"; ")</f>
        <v/>
      </c>
      <c r="AI5" s="94" t="str">
        <f>IF(OR($A5="",'Carnet de notes'!AJ11=""),"",IF('Carnet de notes'!AJ$3="","Travail 24",'Carnet de notes'!AJ$3)&amp;" "&amp;IF(ISNUMBER('Carnet de notes'!AJ11),SUBSTITUTE(TEXT('Carnet de notes'!AJ11/('Carnet de notes'!AJ$6+100*('Carnet de notes'!AJ$6="")),"0%"),"%"," %"),IF('Carnet de notes'!AJ11="M","manquant","exempté"))&amp;"; ")</f>
        <v/>
      </c>
      <c r="AJ5" s="94" t="str">
        <f>IF(OR($A5="",'Carnet de notes'!AK11=""),"",IF('Carnet de notes'!AK$3="","Travail 25",'Carnet de notes'!AK$3)&amp;" "&amp;IF(ISNUMBER('Carnet de notes'!AK11),SUBSTITUTE(TEXT('Carnet de notes'!AK11/('Carnet de notes'!AK$6+100*('Carnet de notes'!AK$6="")),"0%"),"%"," %"),IF('Carnet de notes'!AK11="M","manquant","exempté"))&amp;"; ")</f>
        <v/>
      </c>
      <c r="AK5" s="94" t="str">
        <f>IF(OR($A5="",'Carnet de notes'!AL11=""),"",IF('Carnet de notes'!AL$3="","Travail 26",'Carnet de notes'!AL$3)&amp;" "&amp;IF(ISNUMBER('Carnet de notes'!AL11),SUBSTITUTE(TEXT('Carnet de notes'!AL11/('Carnet de notes'!AL$6+100*('Carnet de notes'!AL$6="")),"0%"),"%"," %"),IF('Carnet de notes'!AL11="M","manquant","exempté"))&amp;"; ")</f>
        <v/>
      </c>
      <c r="AL5" s="94" t="str">
        <f>IF(OR($A5="",'Carnet de notes'!AM11=""),"",IF('Carnet de notes'!AM$3="","Travail 27",'Carnet de notes'!AM$3)&amp;" "&amp;IF(ISNUMBER('Carnet de notes'!AM11),SUBSTITUTE(TEXT('Carnet de notes'!AM11/('Carnet de notes'!AM$6+100*('Carnet de notes'!AM$6="")),"0%"),"%"," %"),IF('Carnet de notes'!AM11="M","manquant","exempté"))&amp;"; ")</f>
        <v/>
      </c>
      <c r="AM5" s="94" t="str">
        <f>IF(OR($A5="",'Carnet de notes'!AN11=""),"",IF('Carnet de notes'!AN$3="","Travail 28",'Carnet de notes'!AN$3)&amp;" "&amp;IF(ISNUMBER('Carnet de notes'!AN11),SUBSTITUTE(TEXT('Carnet de notes'!AN11/('Carnet de notes'!AN$6+100*('Carnet de notes'!AN$6="")),"0%"),"%"," %"),IF('Carnet de notes'!AN11="M","manquant","exempté"))&amp;"; ")</f>
        <v/>
      </c>
      <c r="AN5" s="94" t="str">
        <f>IF(OR($A5="",'Carnet de notes'!AO11=""),"",IF('Carnet de notes'!AO$3="","Travail 29",'Carnet de notes'!AO$3)&amp;" "&amp;IF(ISNUMBER('Carnet de notes'!AO11),SUBSTITUTE(TEXT('Carnet de notes'!AO11/('Carnet de notes'!AO$6+100*('Carnet de notes'!AO$6="")),"0%"),"%"," %"),IF('Carnet de notes'!AO11="M","manquant","exempté"))&amp;"; ")</f>
        <v/>
      </c>
      <c r="AO5" s="94" t="str">
        <f>IF(OR($A5="",'Carnet de notes'!AP11=""),"",IF('Carnet de notes'!AP$3="","Travail 30",'Carnet de notes'!AP$3)&amp;" "&amp;IF(ISNUMBER('Carnet de notes'!AP11),SUBSTITUTE(TEXT('Carnet de notes'!AP11/('Carnet de notes'!AP$6+100*('Carnet de notes'!AP$6="")),"0%"),"%"," %"),IF('Carnet de notes'!AP11="M","manquant","exempté"))&amp;"; ")</f>
        <v/>
      </c>
      <c r="AP5" s="94" t="str">
        <f>IF(OR($A5="",'Carnet de notes'!AQ11=""),"",IF('Carnet de notes'!AQ$3="","Travail 31",'Carnet de notes'!AQ$3)&amp;" "&amp;IF(ISNUMBER('Carnet de notes'!AQ11),SUBSTITUTE(TEXT('Carnet de notes'!AQ11/('Carnet de notes'!AQ$6+100*('Carnet de notes'!AQ$6="")),"0%"),"%"," %"),IF('Carnet de notes'!AQ11="M","manquant","exempté"))&amp;"; ")</f>
        <v/>
      </c>
      <c r="AQ5" s="94" t="str">
        <f>IF(OR($A5="",'Carnet de notes'!AR11=""),"",IF('Carnet de notes'!AR$3="","Travail 32",'Carnet de notes'!AR$3)&amp;" "&amp;IF(ISNUMBER('Carnet de notes'!AR11),SUBSTITUTE(TEXT('Carnet de notes'!AR11/('Carnet de notes'!AR$6+100*('Carnet de notes'!AR$6="")),"0%"),"%"," %"),IF('Carnet de notes'!AR11="M","manquant","exempté"))&amp;"; ")</f>
        <v/>
      </c>
      <c r="AR5" s="94" t="str">
        <f>IF(OR($A5="",'Carnet de notes'!AS11=""),"",IF('Carnet de notes'!AS$3="","Travail 33",'Carnet de notes'!AS$3)&amp;" "&amp;IF(ISNUMBER('Carnet de notes'!AS11),SUBSTITUTE(TEXT('Carnet de notes'!AS11/('Carnet de notes'!AS$6+100*('Carnet de notes'!AS$6="")),"0%"),"%"," %"),IF('Carnet de notes'!AS11="M","manquant","exempté"))&amp;"; ")</f>
        <v/>
      </c>
      <c r="AS5" s="94" t="str">
        <f>IF(OR($A5="",'Carnet de notes'!AT11=""),"",IF('Carnet de notes'!AT$3="","Travail 34",'Carnet de notes'!AT$3)&amp;" "&amp;IF(ISNUMBER('Carnet de notes'!AT11),SUBSTITUTE(TEXT('Carnet de notes'!AT11/('Carnet de notes'!AT$6+100*('Carnet de notes'!AT$6="")),"0%"),"%"," %"),IF('Carnet de notes'!AT11="M","manquant","exempté"))&amp;"; ")</f>
        <v/>
      </c>
      <c r="AT5" s="94" t="str">
        <f>IF(OR($A5="",'Carnet de notes'!AU11=""),"",IF('Carnet de notes'!AU$3="","Travail 35",'Carnet de notes'!AU$3)&amp;" "&amp;IF(ISNUMBER('Carnet de notes'!AU11),SUBSTITUTE(TEXT('Carnet de notes'!AU11/('Carnet de notes'!AU$6+100*('Carnet de notes'!AU$6="")),"0%"),"%"," %"),IF('Carnet de notes'!AU11="M","manquant","exempté"))&amp;"; ")</f>
        <v/>
      </c>
      <c r="AU5" s="94" t="str">
        <f>IF(OR($A5="",'Carnet de notes'!AV11=""),"",IF('Carnet de notes'!AV$3="","Travail 36",'Carnet de notes'!AV$3)&amp;" "&amp;IF(ISNUMBER('Carnet de notes'!AV11),SUBSTITUTE(TEXT('Carnet de notes'!AV11/('Carnet de notes'!AV$6+100*('Carnet de notes'!AV$6="")),"0%"),"%"," %"),IF('Carnet de notes'!AV11="M","manquant","exempté"))&amp;"; ")</f>
        <v/>
      </c>
      <c r="AV5" s="94" t="str">
        <f>IF(OR($A5="",'Carnet de notes'!AW11=""),"",IF('Carnet de notes'!AW$3="","Travail 37",'Carnet de notes'!AW$3)&amp;" "&amp;IF(ISNUMBER('Carnet de notes'!AW11),SUBSTITUTE(TEXT('Carnet de notes'!AW11/('Carnet de notes'!AW$6+100*('Carnet de notes'!AW$6="")),"0%"),"%"," %"),IF('Carnet de notes'!AW11="M","manquant","exempté"))&amp;"; ")</f>
        <v/>
      </c>
      <c r="AW5" s="94" t="str">
        <f>IF(OR($A5="",'Carnet de notes'!AX11=""),"",IF('Carnet de notes'!AX$3="","Travail 38",'Carnet de notes'!AX$3)&amp;" "&amp;IF(ISNUMBER('Carnet de notes'!AX11),SUBSTITUTE(TEXT('Carnet de notes'!AX11/('Carnet de notes'!AX$6+100*('Carnet de notes'!AX$6="")),"0%"),"%"," %"),IF('Carnet de notes'!AX11="M","manquant","exempté"))&amp;"; ")</f>
        <v/>
      </c>
      <c r="AX5" s="94" t="str">
        <f>IF(OR($A5="",'Carnet de notes'!AY11=""),"",IF('Carnet de notes'!AY$3="","Travail 39",'Carnet de notes'!AY$3)&amp;" "&amp;IF(ISNUMBER('Carnet de notes'!AY11),SUBSTITUTE(TEXT('Carnet de notes'!AY11/('Carnet de notes'!AY$6+100*('Carnet de notes'!AY$6="")),"0%"),"%"," %"),IF('Carnet de notes'!AY11="M","manquant","exempté"))&amp;"; ")</f>
        <v/>
      </c>
      <c r="AY5" s="94" t="str">
        <f>IF(OR($A5="",'Carnet de notes'!AZ11=""),"",IF('Carnet de notes'!AZ$3="","Travail 40",'Carnet de notes'!AZ$3)&amp;" "&amp;IF(ISNUMBER('Carnet de notes'!AZ11),SUBSTITUTE(TEXT('Carnet de notes'!AZ11/('Carnet de notes'!AZ$6+100*('Carnet de notes'!AZ$6="")),"0%"),"%"," %"),IF('Carnet de notes'!AZ11="M","manquant","exempté"))&amp;"; ")</f>
        <v/>
      </c>
      <c r="AZ5" s="94" t="str">
        <f>IF($A5="","",IF(ISNUMBER('Carnet de notes'!F11),'Carnet de notes'!F$3&amp;" "&amp;SUBSTITUTE(TEXT('Carnet de notes'!F11,"0%"),"%"," %")&amp;"; ","")&amp;IF(ISNUMBER('Carnet de notes'!G11),'Carnet de notes'!G$3&amp;" "&amp;SUBSTITUTE(TEXT('Carnet de notes'!G11,"0%"),"%"," %")&amp;"; ","")&amp;IF(ISNUMBER('Carnet de notes'!H11),'Carnet de notes'!H$3&amp;" "&amp;SUBSTITUTE(TEXT('Carnet de notes'!H11,"0%"),"%"," %")&amp;"; ","")&amp;IF(ISNUMBER('Carnet de notes'!I11),'Carnet de notes'!I$3&amp;" "&amp;SUBSTITUTE(TEXT('Carnet de notes'!I11,"0%"),"%"," %")&amp;"; ","")&amp;IF(ISNUMBER('Carnet de notes'!J11),'Carnet de notes'!J$3&amp;" "&amp;SUBSTITUTE(TEXT('Carnet de notes'!J11,"0%"),"%"," %")&amp;"; ","")&amp;IF(ISNUMBER('Carnet de notes'!K11),'Carnet de notes'!K$3&amp;" "&amp;SUBSTITUTE(TEXT('Carnet de notes'!K11,"0%"),"%"," %")&amp;"; ",""))</f>
        <v xml:space="preserve">Tests 72 %; Quiz 73 %; Travaux 73 %; Laboratoires et projets 78 %; </v>
      </c>
      <c r="BA5" s="94" t="str">
        <f t="shared" si="3"/>
        <v xml:space="preserve">Quiz sur les cellules 75 %; Laboratoire du microscope 80 %; Test de l'unité 1 : tissus et organes 72 %; Infographie : les systèmes du corps 73 %; Quiz de chimie 70 %; Laboratoire : types de réactions 76 %; Rapport sur le climat 73 %; Test de l'unité 2 : chimie 72 %; </v>
      </c>
      <c r="BB5" s="94" t="str">
        <f>IF(NOT(ISNUMBER($K5)),"",IF(INDEX(Habiletés!$C$7:$C$46,$K5)="","","Utilisation du français oral "&amp;INDEX(Habiletés!$C$7:$C$46,$K5)&amp;"; ")&amp;IF(INDEX(Habiletés!$D$7:$D$46,$K5)="","","Fiabilité "&amp;INDEX(Habiletés!$D$7:$D$46,$K5)&amp;"; ")&amp;IF(INDEX(Habiletés!$E$7:$E$46,$K5)="","","Sens de l'organisation "&amp;INDEX(Habiletés!$E$7:$E$46,$K5)&amp;"; ")&amp;IF(INDEX(Habiletés!$F$7:$F$46,$K5)="","","Autonomie "&amp;INDEX(Habiletés!$F$7:$F$46,$K5)&amp;"; ")&amp;IF(INDEX(Habiletés!$G$7:$G$46,$K5)="","","Esprit de collaboration "&amp;INDEX(Habiletés!$G$7:$G$46,$K5)&amp;"; ")&amp;IF(INDEX(Habiletés!$H$7:$H$46,$K5)="","","Sens de l'initiative "&amp;INDEX(Habiletés!$H$7:$H$46,$K5)&amp;"; ")&amp;IF(INDEX(Habiletés!$I$7:$I$46,$K5)="","","Autorégulation "&amp;INDEX(Habiletés!$I$7:$I$46,$K5)&amp;"; "))</f>
        <v xml:space="preserve">Utilisation du français oral T; Fiabilité T; Sens de l'organisation T; Autonomie T; Esprit de collaboration T; Sens de l'initiative S; Autorégulation T; </v>
      </c>
    </row>
    <row r="6" spans="1:54" ht="62" customHeight="1" x14ac:dyDescent="0.45">
      <c r="A6" s="95" t="str">
        <f>IF('Carnet de notes'!$B12="","",'Carnet de notes'!$A12)</f>
        <v>S03</v>
      </c>
      <c r="B6" s="95" t="str">
        <f>IF($A6="","",'Carnet de notes'!$C12&amp;"")</f>
        <v>elle</v>
      </c>
      <c r="C6" s="96">
        <f>IF($A6="","",'Carnet de notes'!$D12)</f>
        <v>0.93674603174603177</v>
      </c>
      <c r="D6" s="95" t="str">
        <f>IF($A6="","",'Carnet de notes'!$E12&amp;"")</f>
        <v>Niveau 4</v>
      </c>
      <c r="E6" s="95" t="str">
        <f t="shared" si="0"/>
        <v>Tests 94 %; Quiz 95 %; Travaux 93 %; Laboratoires et projets 94 %</v>
      </c>
      <c r="F6" s="95" t="str">
        <f t="shared" si="1"/>
        <v>Quiz sur les cellules 95 %; Laboratoire du microscope 96 %; Test de l'unité 1 : tissus et organes 94 %; Infographie : les systèmes du corps 93 %; Quiz de chimie 95 %; Laboratoire : types de réactions 92 %; Rapport sur le climat 93 %; Test de l'unité 2 : chimie 93 %</v>
      </c>
      <c r="G6" s="95" t="str">
        <f>IF($A6="","",'Carnet de notes'!$L12&amp;"")</f>
        <v>Explique clairement son raisonnement aux tests et en classe. Infographie bien organisée et exacte. Pose de bonnes questions, mais ne va pas toujours au bout.</v>
      </c>
      <c r="H6" s="95" t="str">
        <f t="shared" si="2"/>
        <v>Utilisation du français oral E; Fiabilité E; Sens de l'organisation E; Autonomie E; Esprit de collaboration T; Sens de l'initiative E; Autorégulation E</v>
      </c>
      <c r="I6" s="95" t="str">
        <f>IF(NOT(ISNUMBER($K6)),"",INDEX(Habiletés!$J$7:$J$46,$K6)&amp;"")</f>
        <v>Planifie les travaux en plusieurs étapes, avec des points de contrôle. Pose des questions qui vont plus loin que la tâche. Prend parfois toute la place en équipe. Vocabulaire scientifique précis à l'oral.</v>
      </c>
      <c r="K6" s="94">
        <f>IF($A6="","",IFERROR(MATCH($A6,Habiletés!$A$7:$A$46,0),""))</f>
        <v>3</v>
      </c>
      <c r="L6" s="94" t="str">
        <f>IF(OR($A6="",'Carnet de notes'!M12=""),"",IF('Carnet de notes'!M$3="","Travail 1",'Carnet de notes'!M$3)&amp;" "&amp;IF(ISNUMBER('Carnet de notes'!M12),SUBSTITUTE(TEXT('Carnet de notes'!M12/('Carnet de notes'!M$6+100*('Carnet de notes'!M$6="")),"0%"),"%"," %"),IF('Carnet de notes'!M12="M","manquant","exempté"))&amp;"; ")</f>
        <v xml:space="preserve">Quiz sur les cellules 95 %; </v>
      </c>
      <c r="M6" s="94" t="str">
        <f>IF(OR($A6="",'Carnet de notes'!N12=""),"",IF('Carnet de notes'!N$3="","Travail 2",'Carnet de notes'!N$3)&amp;" "&amp;IF(ISNUMBER('Carnet de notes'!N12),SUBSTITUTE(TEXT('Carnet de notes'!N12/('Carnet de notes'!N$6+100*('Carnet de notes'!N$6="")),"0%"),"%"," %"),IF('Carnet de notes'!N12="M","manquant","exempté"))&amp;"; ")</f>
        <v xml:space="preserve">Laboratoire du microscope 96 %; </v>
      </c>
      <c r="N6" s="94" t="str">
        <f>IF(OR($A6="",'Carnet de notes'!O12=""),"",IF('Carnet de notes'!O$3="","Travail 3",'Carnet de notes'!O$3)&amp;" "&amp;IF(ISNUMBER('Carnet de notes'!O12),SUBSTITUTE(TEXT('Carnet de notes'!O12/('Carnet de notes'!O$6+100*('Carnet de notes'!O$6="")),"0%"),"%"," %"),IF('Carnet de notes'!O12="M","manquant","exempté"))&amp;"; ")</f>
        <v xml:space="preserve">Test de l'unité 1 : tissus et organes 94 %; </v>
      </c>
      <c r="O6" s="94" t="str">
        <f>IF(OR($A6="",'Carnet de notes'!P12=""),"",IF('Carnet de notes'!P$3="","Travail 4",'Carnet de notes'!P$3)&amp;" "&amp;IF(ISNUMBER('Carnet de notes'!P12),SUBSTITUTE(TEXT('Carnet de notes'!P12/('Carnet de notes'!P$6+100*('Carnet de notes'!P$6="")),"0%"),"%"," %"),IF('Carnet de notes'!P12="M","manquant","exempté"))&amp;"; ")</f>
        <v xml:space="preserve">Infographie : les systèmes du corps 93 %; </v>
      </c>
      <c r="P6" s="94" t="str">
        <f>IF(OR($A6="",'Carnet de notes'!Q12=""),"",IF('Carnet de notes'!Q$3="","Travail 5",'Carnet de notes'!Q$3)&amp;" "&amp;IF(ISNUMBER('Carnet de notes'!Q12),SUBSTITUTE(TEXT('Carnet de notes'!Q12/('Carnet de notes'!Q$6+100*('Carnet de notes'!Q$6="")),"0%"),"%"," %"),IF('Carnet de notes'!Q12="M","manquant","exempté"))&amp;"; ")</f>
        <v xml:space="preserve">Quiz de chimie 95 %; </v>
      </c>
      <c r="Q6" s="94" t="str">
        <f>IF(OR($A6="",'Carnet de notes'!R12=""),"",IF('Carnet de notes'!R$3="","Travail 6",'Carnet de notes'!R$3)&amp;" "&amp;IF(ISNUMBER('Carnet de notes'!R12),SUBSTITUTE(TEXT('Carnet de notes'!R12/('Carnet de notes'!R$6+100*('Carnet de notes'!R$6="")),"0%"),"%"," %"),IF('Carnet de notes'!R12="M","manquant","exempté"))&amp;"; ")</f>
        <v xml:space="preserve">Laboratoire : types de réactions 92 %; </v>
      </c>
      <c r="R6" s="94" t="str">
        <f>IF(OR($A6="",'Carnet de notes'!S12=""),"",IF('Carnet de notes'!S$3="","Travail 7",'Carnet de notes'!S$3)&amp;" "&amp;IF(ISNUMBER('Carnet de notes'!S12),SUBSTITUTE(TEXT('Carnet de notes'!S12/('Carnet de notes'!S$6+100*('Carnet de notes'!S$6="")),"0%"),"%"," %"),IF('Carnet de notes'!S12="M","manquant","exempté"))&amp;"; ")</f>
        <v xml:space="preserve">Rapport sur le climat 93 %; </v>
      </c>
      <c r="S6" s="94" t="str">
        <f>IF(OR($A6="",'Carnet de notes'!T12=""),"",IF('Carnet de notes'!T$3="","Travail 8",'Carnet de notes'!T$3)&amp;" "&amp;IF(ISNUMBER('Carnet de notes'!T12),SUBSTITUTE(TEXT('Carnet de notes'!T12/('Carnet de notes'!T$6+100*('Carnet de notes'!T$6="")),"0%"),"%"," %"),IF('Carnet de notes'!T12="M","manquant","exempté"))&amp;"; ")</f>
        <v xml:space="preserve">Test de l'unité 2 : chimie 93 %; </v>
      </c>
      <c r="T6" s="94" t="str">
        <f>IF(OR($A6="",'Carnet de notes'!U12=""),"",IF('Carnet de notes'!U$3="","Travail 9",'Carnet de notes'!U$3)&amp;" "&amp;IF(ISNUMBER('Carnet de notes'!U12),SUBSTITUTE(TEXT('Carnet de notes'!U12/('Carnet de notes'!U$6+100*('Carnet de notes'!U$6="")),"0%"),"%"," %"),IF('Carnet de notes'!U12="M","manquant","exempté"))&amp;"; ")</f>
        <v/>
      </c>
      <c r="U6" s="94" t="str">
        <f>IF(OR($A6="",'Carnet de notes'!V12=""),"",IF('Carnet de notes'!V$3="","Travail 10",'Carnet de notes'!V$3)&amp;" "&amp;IF(ISNUMBER('Carnet de notes'!V12),SUBSTITUTE(TEXT('Carnet de notes'!V12/('Carnet de notes'!V$6+100*('Carnet de notes'!V$6="")),"0%"),"%"," %"),IF('Carnet de notes'!V12="M","manquant","exempté"))&amp;"; ")</f>
        <v/>
      </c>
      <c r="V6" s="94" t="str">
        <f>IF(OR($A6="",'Carnet de notes'!W12=""),"",IF('Carnet de notes'!W$3="","Travail 11",'Carnet de notes'!W$3)&amp;" "&amp;IF(ISNUMBER('Carnet de notes'!W12),SUBSTITUTE(TEXT('Carnet de notes'!W12/('Carnet de notes'!W$6+100*('Carnet de notes'!W$6="")),"0%"),"%"," %"),IF('Carnet de notes'!W12="M","manquant","exempté"))&amp;"; ")</f>
        <v/>
      </c>
      <c r="W6" s="94" t="str">
        <f>IF(OR($A6="",'Carnet de notes'!X12=""),"",IF('Carnet de notes'!X$3="","Travail 12",'Carnet de notes'!X$3)&amp;" "&amp;IF(ISNUMBER('Carnet de notes'!X12),SUBSTITUTE(TEXT('Carnet de notes'!X12/('Carnet de notes'!X$6+100*('Carnet de notes'!X$6="")),"0%"),"%"," %"),IF('Carnet de notes'!X12="M","manquant","exempté"))&amp;"; ")</f>
        <v/>
      </c>
      <c r="X6" s="94" t="str">
        <f>IF(OR($A6="",'Carnet de notes'!Y12=""),"",IF('Carnet de notes'!Y$3="","Travail 13",'Carnet de notes'!Y$3)&amp;" "&amp;IF(ISNUMBER('Carnet de notes'!Y12),SUBSTITUTE(TEXT('Carnet de notes'!Y12/('Carnet de notes'!Y$6+100*('Carnet de notes'!Y$6="")),"0%"),"%"," %"),IF('Carnet de notes'!Y12="M","manquant","exempté"))&amp;"; ")</f>
        <v/>
      </c>
      <c r="Y6" s="94" t="str">
        <f>IF(OR($A6="",'Carnet de notes'!Z12=""),"",IF('Carnet de notes'!Z$3="","Travail 14",'Carnet de notes'!Z$3)&amp;" "&amp;IF(ISNUMBER('Carnet de notes'!Z12),SUBSTITUTE(TEXT('Carnet de notes'!Z12/('Carnet de notes'!Z$6+100*('Carnet de notes'!Z$6="")),"0%"),"%"," %"),IF('Carnet de notes'!Z12="M","manquant","exempté"))&amp;"; ")</f>
        <v/>
      </c>
      <c r="Z6" s="94" t="str">
        <f>IF(OR($A6="",'Carnet de notes'!AA12=""),"",IF('Carnet de notes'!AA$3="","Travail 15",'Carnet de notes'!AA$3)&amp;" "&amp;IF(ISNUMBER('Carnet de notes'!AA12),SUBSTITUTE(TEXT('Carnet de notes'!AA12/('Carnet de notes'!AA$6+100*('Carnet de notes'!AA$6="")),"0%"),"%"," %"),IF('Carnet de notes'!AA12="M","manquant","exempté"))&amp;"; ")</f>
        <v/>
      </c>
      <c r="AA6" s="94" t="str">
        <f>IF(OR($A6="",'Carnet de notes'!AB12=""),"",IF('Carnet de notes'!AB$3="","Travail 16",'Carnet de notes'!AB$3)&amp;" "&amp;IF(ISNUMBER('Carnet de notes'!AB12),SUBSTITUTE(TEXT('Carnet de notes'!AB12/('Carnet de notes'!AB$6+100*('Carnet de notes'!AB$6="")),"0%"),"%"," %"),IF('Carnet de notes'!AB12="M","manquant","exempté"))&amp;"; ")</f>
        <v/>
      </c>
      <c r="AB6" s="94" t="str">
        <f>IF(OR($A6="",'Carnet de notes'!AC12=""),"",IF('Carnet de notes'!AC$3="","Travail 17",'Carnet de notes'!AC$3)&amp;" "&amp;IF(ISNUMBER('Carnet de notes'!AC12),SUBSTITUTE(TEXT('Carnet de notes'!AC12/('Carnet de notes'!AC$6+100*('Carnet de notes'!AC$6="")),"0%"),"%"," %"),IF('Carnet de notes'!AC12="M","manquant","exempté"))&amp;"; ")</f>
        <v/>
      </c>
      <c r="AC6" s="94" t="str">
        <f>IF(OR($A6="",'Carnet de notes'!AD12=""),"",IF('Carnet de notes'!AD$3="","Travail 18",'Carnet de notes'!AD$3)&amp;" "&amp;IF(ISNUMBER('Carnet de notes'!AD12),SUBSTITUTE(TEXT('Carnet de notes'!AD12/('Carnet de notes'!AD$6+100*('Carnet de notes'!AD$6="")),"0%"),"%"," %"),IF('Carnet de notes'!AD12="M","manquant","exempté"))&amp;"; ")</f>
        <v/>
      </c>
      <c r="AD6" s="94" t="str">
        <f>IF(OR($A6="",'Carnet de notes'!AE12=""),"",IF('Carnet de notes'!AE$3="","Travail 19",'Carnet de notes'!AE$3)&amp;" "&amp;IF(ISNUMBER('Carnet de notes'!AE12),SUBSTITUTE(TEXT('Carnet de notes'!AE12/('Carnet de notes'!AE$6+100*('Carnet de notes'!AE$6="")),"0%"),"%"," %"),IF('Carnet de notes'!AE12="M","manquant","exempté"))&amp;"; ")</f>
        <v/>
      </c>
      <c r="AE6" s="94" t="str">
        <f>IF(OR($A6="",'Carnet de notes'!AF12=""),"",IF('Carnet de notes'!AF$3="","Travail 20",'Carnet de notes'!AF$3)&amp;" "&amp;IF(ISNUMBER('Carnet de notes'!AF12),SUBSTITUTE(TEXT('Carnet de notes'!AF12/('Carnet de notes'!AF$6+100*('Carnet de notes'!AF$6="")),"0%"),"%"," %"),IF('Carnet de notes'!AF12="M","manquant","exempté"))&amp;"; ")</f>
        <v/>
      </c>
      <c r="AF6" s="94" t="str">
        <f>IF(OR($A6="",'Carnet de notes'!AG12=""),"",IF('Carnet de notes'!AG$3="","Travail 21",'Carnet de notes'!AG$3)&amp;" "&amp;IF(ISNUMBER('Carnet de notes'!AG12),SUBSTITUTE(TEXT('Carnet de notes'!AG12/('Carnet de notes'!AG$6+100*('Carnet de notes'!AG$6="")),"0%"),"%"," %"),IF('Carnet de notes'!AG12="M","manquant","exempté"))&amp;"; ")</f>
        <v/>
      </c>
      <c r="AG6" s="94" t="str">
        <f>IF(OR($A6="",'Carnet de notes'!AH12=""),"",IF('Carnet de notes'!AH$3="","Travail 22",'Carnet de notes'!AH$3)&amp;" "&amp;IF(ISNUMBER('Carnet de notes'!AH12),SUBSTITUTE(TEXT('Carnet de notes'!AH12/('Carnet de notes'!AH$6+100*('Carnet de notes'!AH$6="")),"0%"),"%"," %"),IF('Carnet de notes'!AH12="M","manquant","exempté"))&amp;"; ")</f>
        <v/>
      </c>
      <c r="AH6" s="94" t="str">
        <f>IF(OR($A6="",'Carnet de notes'!AI12=""),"",IF('Carnet de notes'!AI$3="","Travail 23",'Carnet de notes'!AI$3)&amp;" "&amp;IF(ISNUMBER('Carnet de notes'!AI12),SUBSTITUTE(TEXT('Carnet de notes'!AI12/('Carnet de notes'!AI$6+100*('Carnet de notes'!AI$6="")),"0%"),"%"," %"),IF('Carnet de notes'!AI12="M","manquant","exempté"))&amp;"; ")</f>
        <v/>
      </c>
      <c r="AI6" s="94" t="str">
        <f>IF(OR($A6="",'Carnet de notes'!AJ12=""),"",IF('Carnet de notes'!AJ$3="","Travail 24",'Carnet de notes'!AJ$3)&amp;" "&amp;IF(ISNUMBER('Carnet de notes'!AJ12),SUBSTITUTE(TEXT('Carnet de notes'!AJ12/('Carnet de notes'!AJ$6+100*('Carnet de notes'!AJ$6="")),"0%"),"%"," %"),IF('Carnet de notes'!AJ12="M","manquant","exempté"))&amp;"; ")</f>
        <v/>
      </c>
      <c r="AJ6" s="94" t="str">
        <f>IF(OR($A6="",'Carnet de notes'!AK12=""),"",IF('Carnet de notes'!AK$3="","Travail 25",'Carnet de notes'!AK$3)&amp;" "&amp;IF(ISNUMBER('Carnet de notes'!AK12),SUBSTITUTE(TEXT('Carnet de notes'!AK12/('Carnet de notes'!AK$6+100*('Carnet de notes'!AK$6="")),"0%"),"%"," %"),IF('Carnet de notes'!AK12="M","manquant","exempté"))&amp;"; ")</f>
        <v/>
      </c>
      <c r="AK6" s="94" t="str">
        <f>IF(OR($A6="",'Carnet de notes'!AL12=""),"",IF('Carnet de notes'!AL$3="","Travail 26",'Carnet de notes'!AL$3)&amp;" "&amp;IF(ISNUMBER('Carnet de notes'!AL12),SUBSTITUTE(TEXT('Carnet de notes'!AL12/('Carnet de notes'!AL$6+100*('Carnet de notes'!AL$6="")),"0%"),"%"," %"),IF('Carnet de notes'!AL12="M","manquant","exempté"))&amp;"; ")</f>
        <v/>
      </c>
      <c r="AL6" s="94" t="str">
        <f>IF(OR($A6="",'Carnet de notes'!AM12=""),"",IF('Carnet de notes'!AM$3="","Travail 27",'Carnet de notes'!AM$3)&amp;" "&amp;IF(ISNUMBER('Carnet de notes'!AM12),SUBSTITUTE(TEXT('Carnet de notes'!AM12/('Carnet de notes'!AM$6+100*('Carnet de notes'!AM$6="")),"0%"),"%"," %"),IF('Carnet de notes'!AM12="M","manquant","exempté"))&amp;"; ")</f>
        <v/>
      </c>
      <c r="AM6" s="94" t="str">
        <f>IF(OR($A6="",'Carnet de notes'!AN12=""),"",IF('Carnet de notes'!AN$3="","Travail 28",'Carnet de notes'!AN$3)&amp;" "&amp;IF(ISNUMBER('Carnet de notes'!AN12),SUBSTITUTE(TEXT('Carnet de notes'!AN12/('Carnet de notes'!AN$6+100*('Carnet de notes'!AN$6="")),"0%"),"%"," %"),IF('Carnet de notes'!AN12="M","manquant","exempté"))&amp;"; ")</f>
        <v/>
      </c>
      <c r="AN6" s="94" t="str">
        <f>IF(OR($A6="",'Carnet de notes'!AO12=""),"",IF('Carnet de notes'!AO$3="","Travail 29",'Carnet de notes'!AO$3)&amp;" "&amp;IF(ISNUMBER('Carnet de notes'!AO12),SUBSTITUTE(TEXT('Carnet de notes'!AO12/('Carnet de notes'!AO$6+100*('Carnet de notes'!AO$6="")),"0%"),"%"," %"),IF('Carnet de notes'!AO12="M","manquant","exempté"))&amp;"; ")</f>
        <v/>
      </c>
      <c r="AO6" s="94" t="str">
        <f>IF(OR($A6="",'Carnet de notes'!AP12=""),"",IF('Carnet de notes'!AP$3="","Travail 30",'Carnet de notes'!AP$3)&amp;" "&amp;IF(ISNUMBER('Carnet de notes'!AP12),SUBSTITUTE(TEXT('Carnet de notes'!AP12/('Carnet de notes'!AP$6+100*('Carnet de notes'!AP$6="")),"0%"),"%"," %"),IF('Carnet de notes'!AP12="M","manquant","exempté"))&amp;"; ")</f>
        <v/>
      </c>
      <c r="AP6" s="94" t="str">
        <f>IF(OR($A6="",'Carnet de notes'!AQ12=""),"",IF('Carnet de notes'!AQ$3="","Travail 31",'Carnet de notes'!AQ$3)&amp;" "&amp;IF(ISNUMBER('Carnet de notes'!AQ12),SUBSTITUTE(TEXT('Carnet de notes'!AQ12/('Carnet de notes'!AQ$6+100*('Carnet de notes'!AQ$6="")),"0%"),"%"," %"),IF('Carnet de notes'!AQ12="M","manquant","exempté"))&amp;"; ")</f>
        <v/>
      </c>
      <c r="AQ6" s="94" t="str">
        <f>IF(OR($A6="",'Carnet de notes'!AR12=""),"",IF('Carnet de notes'!AR$3="","Travail 32",'Carnet de notes'!AR$3)&amp;" "&amp;IF(ISNUMBER('Carnet de notes'!AR12),SUBSTITUTE(TEXT('Carnet de notes'!AR12/('Carnet de notes'!AR$6+100*('Carnet de notes'!AR$6="")),"0%"),"%"," %"),IF('Carnet de notes'!AR12="M","manquant","exempté"))&amp;"; ")</f>
        <v/>
      </c>
      <c r="AR6" s="94" t="str">
        <f>IF(OR($A6="",'Carnet de notes'!AS12=""),"",IF('Carnet de notes'!AS$3="","Travail 33",'Carnet de notes'!AS$3)&amp;" "&amp;IF(ISNUMBER('Carnet de notes'!AS12),SUBSTITUTE(TEXT('Carnet de notes'!AS12/('Carnet de notes'!AS$6+100*('Carnet de notes'!AS$6="")),"0%"),"%"," %"),IF('Carnet de notes'!AS12="M","manquant","exempté"))&amp;"; ")</f>
        <v/>
      </c>
      <c r="AS6" s="94" t="str">
        <f>IF(OR($A6="",'Carnet de notes'!AT12=""),"",IF('Carnet de notes'!AT$3="","Travail 34",'Carnet de notes'!AT$3)&amp;" "&amp;IF(ISNUMBER('Carnet de notes'!AT12),SUBSTITUTE(TEXT('Carnet de notes'!AT12/('Carnet de notes'!AT$6+100*('Carnet de notes'!AT$6="")),"0%"),"%"," %"),IF('Carnet de notes'!AT12="M","manquant","exempté"))&amp;"; ")</f>
        <v/>
      </c>
      <c r="AT6" s="94" t="str">
        <f>IF(OR($A6="",'Carnet de notes'!AU12=""),"",IF('Carnet de notes'!AU$3="","Travail 35",'Carnet de notes'!AU$3)&amp;" "&amp;IF(ISNUMBER('Carnet de notes'!AU12),SUBSTITUTE(TEXT('Carnet de notes'!AU12/('Carnet de notes'!AU$6+100*('Carnet de notes'!AU$6="")),"0%"),"%"," %"),IF('Carnet de notes'!AU12="M","manquant","exempté"))&amp;"; ")</f>
        <v/>
      </c>
      <c r="AU6" s="94" t="str">
        <f>IF(OR($A6="",'Carnet de notes'!AV12=""),"",IF('Carnet de notes'!AV$3="","Travail 36",'Carnet de notes'!AV$3)&amp;" "&amp;IF(ISNUMBER('Carnet de notes'!AV12),SUBSTITUTE(TEXT('Carnet de notes'!AV12/('Carnet de notes'!AV$6+100*('Carnet de notes'!AV$6="")),"0%"),"%"," %"),IF('Carnet de notes'!AV12="M","manquant","exempté"))&amp;"; ")</f>
        <v/>
      </c>
      <c r="AV6" s="94" t="str">
        <f>IF(OR($A6="",'Carnet de notes'!AW12=""),"",IF('Carnet de notes'!AW$3="","Travail 37",'Carnet de notes'!AW$3)&amp;" "&amp;IF(ISNUMBER('Carnet de notes'!AW12),SUBSTITUTE(TEXT('Carnet de notes'!AW12/('Carnet de notes'!AW$6+100*('Carnet de notes'!AW$6="")),"0%"),"%"," %"),IF('Carnet de notes'!AW12="M","manquant","exempté"))&amp;"; ")</f>
        <v/>
      </c>
      <c r="AW6" s="94" t="str">
        <f>IF(OR($A6="",'Carnet de notes'!AX12=""),"",IF('Carnet de notes'!AX$3="","Travail 38",'Carnet de notes'!AX$3)&amp;" "&amp;IF(ISNUMBER('Carnet de notes'!AX12),SUBSTITUTE(TEXT('Carnet de notes'!AX12/('Carnet de notes'!AX$6+100*('Carnet de notes'!AX$6="")),"0%"),"%"," %"),IF('Carnet de notes'!AX12="M","manquant","exempté"))&amp;"; ")</f>
        <v/>
      </c>
      <c r="AX6" s="94" t="str">
        <f>IF(OR($A6="",'Carnet de notes'!AY12=""),"",IF('Carnet de notes'!AY$3="","Travail 39",'Carnet de notes'!AY$3)&amp;" "&amp;IF(ISNUMBER('Carnet de notes'!AY12),SUBSTITUTE(TEXT('Carnet de notes'!AY12/('Carnet de notes'!AY$6+100*('Carnet de notes'!AY$6="")),"0%"),"%"," %"),IF('Carnet de notes'!AY12="M","manquant","exempté"))&amp;"; ")</f>
        <v/>
      </c>
      <c r="AY6" s="94" t="str">
        <f>IF(OR($A6="",'Carnet de notes'!AZ12=""),"",IF('Carnet de notes'!AZ$3="","Travail 40",'Carnet de notes'!AZ$3)&amp;" "&amp;IF(ISNUMBER('Carnet de notes'!AZ12),SUBSTITUTE(TEXT('Carnet de notes'!AZ12/('Carnet de notes'!AZ$6+100*('Carnet de notes'!AZ$6="")),"0%"),"%"," %"),IF('Carnet de notes'!AZ12="M","manquant","exempté"))&amp;"; ")</f>
        <v/>
      </c>
      <c r="AZ6" s="94" t="str">
        <f>IF($A6="","",IF(ISNUMBER('Carnet de notes'!F12),'Carnet de notes'!F$3&amp;" "&amp;SUBSTITUTE(TEXT('Carnet de notes'!F12,"0%"),"%"," %")&amp;"; ","")&amp;IF(ISNUMBER('Carnet de notes'!G12),'Carnet de notes'!G$3&amp;" "&amp;SUBSTITUTE(TEXT('Carnet de notes'!G12,"0%"),"%"," %")&amp;"; ","")&amp;IF(ISNUMBER('Carnet de notes'!H12),'Carnet de notes'!H$3&amp;" "&amp;SUBSTITUTE(TEXT('Carnet de notes'!H12,"0%"),"%"," %")&amp;"; ","")&amp;IF(ISNUMBER('Carnet de notes'!I12),'Carnet de notes'!I$3&amp;" "&amp;SUBSTITUTE(TEXT('Carnet de notes'!I12,"0%"),"%"," %")&amp;"; ","")&amp;IF(ISNUMBER('Carnet de notes'!J12),'Carnet de notes'!J$3&amp;" "&amp;SUBSTITUTE(TEXT('Carnet de notes'!J12,"0%"),"%"," %")&amp;"; ","")&amp;IF(ISNUMBER('Carnet de notes'!K12),'Carnet de notes'!K$3&amp;" "&amp;SUBSTITUTE(TEXT('Carnet de notes'!K12,"0%"),"%"," %")&amp;"; ",""))</f>
        <v xml:space="preserve">Tests 94 %; Quiz 95 %; Travaux 93 %; Laboratoires et projets 94 %; </v>
      </c>
      <c r="BA6" s="94" t="str">
        <f t="shared" si="3"/>
        <v xml:space="preserve">Quiz sur les cellules 95 %; Laboratoire du microscope 96 %; Test de l'unité 1 : tissus et organes 94 %; Infographie : les systèmes du corps 93 %; Quiz de chimie 95 %; Laboratoire : types de réactions 92 %; Rapport sur le climat 93 %; Test de l'unité 2 : chimie 93 %; </v>
      </c>
      <c r="BB6" s="94" t="str">
        <f>IF(NOT(ISNUMBER($K6)),"",IF(INDEX(Habiletés!$C$7:$C$46,$K6)="","","Utilisation du français oral "&amp;INDEX(Habiletés!$C$7:$C$46,$K6)&amp;"; ")&amp;IF(INDEX(Habiletés!$D$7:$D$46,$K6)="","","Fiabilité "&amp;INDEX(Habiletés!$D$7:$D$46,$K6)&amp;"; ")&amp;IF(INDEX(Habiletés!$E$7:$E$46,$K6)="","","Sens de l'organisation "&amp;INDEX(Habiletés!$E$7:$E$46,$K6)&amp;"; ")&amp;IF(INDEX(Habiletés!$F$7:$F$46,$K6)="","","Autonomie "&amp;INDEX(Habiletés!$F$7:$F$46,$K6)&amp;"; ")&amp;IF(INDEX(Habiletés!$G$7:$G$46,$K6)="","","Esprit de collaboration "&amp;INDEX(Habiletés!$G$7:$G$46,$K6)&amp;"; ")&amp;IF(INDEX(Habiletés!$H$7:$H$46,$K6)="","","Sens de l'initiative "&amp;INDEX(Habiletés!$H$7:$H$46,$K6)&amp;"; ")&amp;IF(INDEX(Habiletés!$I$7:$I$46,$K6)="","","Autorégulation "&amp;INDEX(Habiletés!$I$7:$I$46,$K6)&amp;"; "))</f>
        <v xml:space="preserve">Utilisation du français oral E; Fiabilité E; Sens de l'organisation E; Autonomie E; Esprit de collaboration T; Sens de l'initiative E; Autorégulation E; </v>
      </c>
    </row>
    <row r="7" spans="1:54" ht="62" customHeight="1" x14ac:dyDescent="0.45">
      <c r="A7" s="95" t="str">
        <f>IF('Carnet de notes'!$B13="","",'Carnet de notes'!$A13)</f>
        <v>S04</v>
      </c>
      <c r="B7" s="95" t="str">
        <f>IF($A7="","",'Carnet de notes'!$C13&amp;"")</f>
        <v>il</v>
      </c>
      <c r="C7" s="96">
        <f>IF($A7="","",'Carnet de notes'!$D13)</f>
        <v>0.80976190476190479</v>
      </c>
      <c r="D7" s="95" t="str">
        <f>IF($A7="","",'Carnet de notes'!$E13&amp;"")</f>
        <v>Niveau 4</v>
      </c>
      <c r="E7" s="95" t="str">
        <f t="shared" si="0"/>
        <v>Tests 80 %; Quiz 78 %; Travaux 82 %; Laboratoires et projets 84 %</v>
      </c>
      <c r="F7" s="95" t="str">
        <f t="shared" si="1"/>
        <v>Quiz sur les cellules 80 %; Laboratoire du microscope 84 %; Test de l'unité 1 : tissus et organes 80 %; Infographie : les systèmes du corps 80 %; Quiz de chimie 75 %; Laboratoire : types de réactions exempté; Rapport sur le climat 83 %; Test de l'unité 2 : chimie 80 %</v>
      </c>
      <c r="G7" s="95" t="str">
        <f>IF($A7="","",'Carnet de notes'!$L13&amp;"")</f>
        <v>Fort en chimie : équilibre les équations rapidement. Exempté du labo sur les réactions (absence pour raison médicale). Ses textes s'améliorent quand il part d'un plan.</v>
      </c>
      <c r="H7" s="95" t="str">
        <f t="shared" si="2"/>
        <v>Utilisation du français oral T; Fiabilité T; Sens de l'organisation S; Autonomie T; Esprit de collaboration T; Sens de l'initiative T; Autorégulation T</v>
      </c>
      <c r="I7" s="95" t="str">
        <f>IF(NOT(ISNUMBER($K7)),"",INDEX(Habiletés!$J$7:$J$46,$K7)&amp;"")</f>
        <v>20 oct. : sans son matériel trois fois ce mois-ci. Curieux et engagé en chimie. Glisse vers l'anglais en équipe, revient au français après un rappel.</v>
      </c>
      <c r="K7" s="94">
        <f>IF($A7="","",IFERROR(MATCH($A7,Habiletés!$A$7:$A$46,0),""))</f>
        <v>4</v>
      </c>
      <c r="L7" s="94" t="str">
        <f>IF(OR($A7="",'Carnet de notes'!M13=""),"",IF('Carnet de notes'!M$3="","Travail 1",'Carnet de notes'!M$3)&amp;" "&amp;IF(ISNUMBER('Carnet de notes'!M13),SUBSTITUTE(TEXT('Carnet de notes'!M13/('Carnet de notes'!M$6+100*('Carnet de notes'!M$6="")),"0%"),"%"," %"),IF('Carnet de notes'!M13="M","manquant","exempté"))&amp;"; ")</f>
        <v xml:space="preserve">Quiz sur les cellules 80 %; </v>
      </c>
      <c r="M7" s="94" t="str">
        <f>IF(OR($A7="",'Carnet de notes'!N13=""),"",IF('Carnet de notes'!N$3="","Travail 2",'Carnet de notes'!N$3)&amp;" "&amp;IF(ISNUMBER('Carnet de notes'!N13),SUBSTITUTE(TEXT('Carnet de notes'!N13/('Carnet de notes'!N$6+100*('Carnet de notes'!N$6="")),"0%"),"%"," %"),IF('Carnet de notes'!N13="M","manquant","exempté"))&amp;"; ")</f>
        <v xml:space="preserve">Laboratoire du microscope 84 %; </v>
      </c>
      <c r="N7" s="94" t="str">
        <f>IF(OR($A7="",'Carnet de notes'!O13=""),"",IF('Carnet de notes'!O$3="","Travail 3",'Carnet de notes'!O$3)&amp;" "&amp;IF(ISNUMBER('Carnet de notes'!O13),SUBSTITUTE(TEXT('Carnet de notes'!O13/('Carnet de notes'!O$6+100*('Carnet de notes'!O$6="")),"0%"),"%"," %"),IF('Carnet de notes'!O13="M","manquant","exempté"))&amp;"; ")</f>
        <v xml:space="preserve">Test de l'unité 1 : tissus et organes 80 %; </v>
      </c>
      <c r="O7" s="94" t="str">
        <f>IF(OR($A7="",'Carnet de notes'!P13=""),"",IF('Carnet de notes'!P$3="","Travail 4",'Carnet de notes'!P$3)&amp;" "&amp;IF(ISNUMBER('Carnet de notes'!P13),SUBSTITUTE(TEXT('Carnet de notes'!P13/('Carnet de notes'!P$6+100*('Carnet de notes'!P$6="")),"0%"),"%"," %"),IF('Carnet de notes'!P13="M","manquant","exempté"))&amp;"; ")</f>
        <v xml:space="preserve">Infographie : les systèmes du corps 80 %; </v>
      </c>
      <c r="P7" s="94" t="str">
        <f>IF(OR($A7="",'Carnet de notes'!Q13=""),"",IF('Carnet de notes'!Q$3="","Travail 5",'Carnet de notes'!Q$3)&amp;" "&amp;IF(ISNUMBER('Carnet de notes'!Q13),SUBSTITUTE(TEXT('Carnet de notes'!Q13/('Carnet de notes'!Q$6+100*('Carnet de notes'!Q$6="")),"0%"),"%"," %"),IF('Carnet de notes'!Q13="M","manquant","exempté"))&amp;"; ")</f>
        <v xml:space="preserve">Quiz de chimie 75 %; </v>
      </c>
      <c r="Q7" s="94" t="str">
        <f>IF(OR($A7="",'Carnet de notes'!R13=""),"",IF('Carnet de notes'!R$3="","Travail 6",'Carnet de notes'!R$3)&amp;" "&amp;IF(ISNUMBER('Carnet de notes'!R13),SUBSTITUTE(TEXT('Carnet de notes'!R13/('Carnet de notes'!R$6+100*('Carnet de notes'!R$6="")),"0%"),"%"," %"),IF('Carnet de notes'!R13="M","manquant","exempté"))&amp;"; ")</f>
        <v xml:space="preserve">Laboratoire : types de réactions exempté; </v>
      </c>
      <c r="R7" s="94" t="str">
        <f>IF(OR($A7="",'Carnet de notes'!S13=""),"",IF('Carnet de notes'!S$3="","Travail 7",'Carnet de notes'!S$3)&amp;" "&amp;IF(ISNUMBER('Carnet de notes'!S13),SUBSTITUTE(TEXT('Carnet de notes'!S13/('Carnet de notes'!S$6+100*('Carnet de notes'!S$6="")),"0%"),"%"," %"),IF('Carnet de notes'!S13="M","manquant","exempté"))&amp;"; ")</f>
        <v xml:space="preserve">Rapport sur le climat 83 %; </v>
      </c>
      <c r="S7" s="94" t="str">
        <f>IF(OR($A7="",'Carnet de notes'!T13=""),"",IF('Carnet de notes'!T$3="","Travail 8",'Carnet de notes'!T$3)&amp;" "&amp;IF(ISNUMBER('Carnet de notes'!T13),SUBSTITUTE(TEXT('Carnet de notes'!T13/('Carnet de notes'!T$6+100*('Carnet de notes'!T$6="")),"0%"),"%"," %"),IF('Carnet de notes'!T13="M","manquant","exempté"))&amp;"; ")</f>
        <v xml:space="preserve">Test de l'unité 2 : chimie 80 %; </v>
      </c>
      <c r="T7" s="94" t="str">
        <f>IF(OR($A7="",'Carnet de notes'!U13=""),"",IF('Carnet de notes'!U$3="","Travail 9",'Carnet de notes'!U$3)&amp;" "&amp;IF(ISNUMBER('Carnet de notes'!U13),SUBSTITUTE(TEXT('Carnet de notes'!U13/('Carnet de notes'!U$6+100*('Carnet de notes'!U$6="")),"0%"),"%"," %"),IF('Carnet de notes'!U13="M","manquant","exempté"))&amp;"; ")</f>
        <v/>
      </c>
      <c r="U7" s="94" t="str">
        <f>IF(OR($A7="",'Carnet de notes'!V13=""),"",IF('Carnet de notes'!V$3="","Travail 10",'Carnet de notes'!V$3)&amp;" "&amp;IF(ISNUMBER('Carnet de notes'!V13),SUBSTITUTE(TEXT('Carnet de notes'!V13/('Carnet de notes'!V$6+100*('Carnet de notes'!V$6="")),"0%"),"%"," %"),IF('Carnet de notes'!V13="M","manquant","exempté"))&amp;"; ")</f>
        <v/>
      </c>
      <c r="V7" s="94" t="str">
        <f>IF(OR($A7="",'Carnet de notes'!W13=""),"",IF('Carnet de notes'!W$3="","Travail 11",'Carnet de notes'!W$3)&amp;" "&amp;IF(ISNUMBER('Carnet de notes'!W13),SUBSTITUTE(TEXT('Carnet de notes'!W13/('Carnet de notes'!W$6+100*('Carnet de notes'!W$6="")),"0%"),"%"," %"),IF('Carnet de notes'!W13="M","manquant","exempté"))&amp;"; ")</f>
        <v/>
      </c>
      <c r="W7" s="94" t="str">
        <f>IF(OR($A7="",'Carnet de notes'!X13=""),"",IF('Carnet de notes'!X$3="","Travail 12",'Carnet de notes'!X$3)&amp;" "&amp;IF(ISNUMBER('Carnet de notes'!X13),SUBSTITUTE(TEXT('Carnet de notes'!X13/('Carnet de notes'!X$6+100*('Carnet de notes'!X$6="")),"0%"),"%"," %"),IF('Carnet de notes'!X13="M","manquant","exempté"))&amp;"; ")</f>
        <v/>
      </c>
      <c r="X7" s="94" t="str">
        <f>IF(OR($A7="",'Carnet de notes'!Y13=""),"",IF('Carnet de notes'!Y$3="","Travail 13",'Carnet de notes'!Y$3)&amp;" "&amp;IF(ISNUMBER('Carnet de notes'!Y13),SUBSTITUTE(TEXT('Carnet de notes'!Y13/('Carnet de notes'!Y$6+100*('Carnet de notes'!Y$6="")),"0%"),"%"," %"),IF('Carnet de notes'!Y13="M","manquant","exempté"))&amp;"; ")</f>
        <v/>
      </c>
      <c r="Y7" s="94" t="str">
        <f>IF(OR($A7="",'Carnet de notes'!Z13=""),"",IF('Carnet de notes'!Z$3="","Travail 14",'Carnet de notes'!Z$3)&amp;" "&amp;IF(ISNUMBER('Carnet de notes'!Z13),SUBSTITUTE(TEXT('Carnet de notes'!Z13/('Carnet de notes'!Z$6+100*('Carnet de notes'!Z$6="")),"0%"),"%"," %"),IF('Carnet de notes'!Z13="M","manquant","exempté"))&amp;"; ")</f>
        <v/>
      </c>
      <c r="Z7" s="94" t="str">
        <f>IF(OR($A7="",'Carnet de notes'!AA13=""),"",IF('Carnet de notes'!AA$3="","Travail 15",'Carnet de notes'!AA$3)&amp;" "&amp;IF(ISNUMBER('Carnet de notes'!AA13),SUBSTITUTE(TEXT('Carnet de notes'!AA13/('Carnet de notes'!AA$6+100*('Carnet de notes'!AA$6="")),"0%"),"%"," %"),IF('Carnet de notes'!AA13="M","manquant","exempté"))&amp;"; ")</f>
        <v/>
      </c>
      <c r="AA7" s="94" t="str">
        <f>IF(OR($A7="",'Carnet de notes'!AB13=""),"",IF('Carnet de notes'!AB$3="","Travail 16",'Carnet de notes'!AB$3)&amp;" "&amp;IF(ISNUMBER('Carnet de notes'!AB13),SUBSTITUTE(TEXT('Carnet de notes'!AB13/('Carnet de notes'!AB$6+100*('Carnet de notes'!AB$6="")),"0%"),"%"," %"),IF('Carnet de notes'!AB13="M","manquant","exempté"))&amp;"; ")</f>
        <v/>
      </c>
      <c r="AB7" s="94" t="str">
        <f>IF(OR($A7="",'Carnet de notes'!AC13=""),"",IF('Carnet de notes'!AC$3="","Travail 17",'Carnet de notes'!AC$3)&amp;" "&amp;IF(ISNUMBER('Carnet de notes'!AC13),SUBSTITUTE(TEXT('Carnet de notes'!AC13/('Carnet de notes'!AC$6+100*('Carnet de notes'!AC$6="")),"0%"),"%"," %"),IF('Carnet de notes'!AC13="M","manquant","exempté"))&amp;"; ")</f>
        <v/>
      </c>
      <c r="AC7" s="94" t="str">
        <f>IF(OR($A7="",'Carnet de notes'!AD13=""),"",IF('Carnet de notes'!AD$3="","Travail 18",'Carnet de notes'!AD$3)&amp;" "&amp;IF(ISNUMBER('Carnet de notes'!AD13),SUBSTITUTE(TEXT('Carnet de notes'!AD13/('Carnet de notes'!AD$6+100*('Carnet de notes'!AD$6="")),"0%"),"%"," %"),IF('Carnet de notes'!AD13="M","manquant","exempté"))&amp;"; ")</f>
        <v/>
      </c>
      <c r="AD7" s="94" t="str">
        <f>IF(OR($A7="",'Carnet de notes'!AE13=""),"",IF('Carnet de notes'!AE$3="","Travail 19",'Carnet de notes'!AE$3)&amp;" "&amp;IF(ISNUMBER('Carnet de notes'!AE13),SUBSTITUTE(TEXT('Carnet de notes'!AE13/('Carnet de notes'!AE$6+100*('Carnet de notes'!AE$6="")),"0%"),"%"," %"),IF('Carnet de notes'!AE13="M","manquant","exempté"))&amp;"; ")</f>
        <v/>
      </c>
      <c r="AE7" s="94" t="str">
        <f>IF(OR($A7="",'Carnet de notes'!AF13=""),"",IF('Carnet de notes'!AF$3="","Travail 20",'Carnet de notes'!AF$3)&amp;" "&amp;IF(ISNUMBER('Carnet de notes'!AF13),SUBSTITUTE(TEXT('Carnet de notes'!AF13/('Carnet de notes'!AF$6+100*('Carnet de notes'!AF$6="")),"0%"),"%"," %"),IF('Carnet de notes'!AF13="M","manquant","exempté"))&amp;"; ")</f>
        <v/>
      </c>
      <c r="AF7" s="94" t="str">
        <f>IF(OR($A7="",'Carnet de notes'!AG13=""),"",IF('Carnet de notes'!AG$3="","Travail 21",'Carnet de notes'!AG$3)&amp;" "&amp;IF(ISNUMBER('Carnet de notes'!AG13),SUBSTITUTE(TEXT('Carnet de notes'!AG13/('Carnet de notes'!AG$6+100*('Carnet de notes'!AG$6="")),"0%"),"%"," %"),IF('Carnet de notes'!AG13="M","manquant","exempté"))&amp;"; ")</f>
        <v/>
      </c>
      <c r="AG7" s="94" t="str">
        <f>IF(OR($A7="",'Carnet de notes'!AH13=""),"",IF('Carnet de notes'!AH$3="","Travail 22",'Carnet de notes'!AH$3)&amp;" "&amp;IF(ISNUMBER('Carnet de notes'!AH13),SUBSTITUTE(TEXT('Carnet de notes'!AH13/('Carnet de notes'!AH$6+100*('Carnet de notes'!AH$6="")),"0%"),"%"," %"),IF('Carnet de notes'!AH13="M","manquant","exempté"))&amp;"; ")</f>
        <v/>
      </c>
      <c r="AH7" s="94" t="str">
        <f>IF(OR($A7="",'Carnet de notes'!AI13=""),"",IF('Carnet de notes'!AI$3="","Travail 23",'Carnet de notes'!AI$3)&amp;" "&amp;IF(ISNUMBER('Carnet de notes'!AI13),SUBSTITUTE(TEXT('Carnet de notes'!AI13/('Carnet de notes'!AI$6+100*('Carnet de notes'!AI$6="")),"0%"),"%"," %"),IF('Carnet de notes'!AI13="M","manquant","exempté"))&amp;"; ")</f>
        <v/>
      </c>
      <c r="AI7" s="94" t="str">
        <f>IF(OR($A7="",'Carnet de notes'!AJ13=""),"",IF('Carnet de notes'!AJ$3="","Travail 24",'Carnet de notes'!AJ$3)&amp;" "&amp;IF(ISNUMBER('Carnet de notes'!AJ13),SUBSTITUTE(TEXT('Carnet de notes'!AJ13/('Carnet de notes'!AJ$6+100*('Carnet de notes'!AJ$6="")),"0%"),"%"," %"),IF('Carnet de notes'!AJ13="M","manquant","exempté"))&amp;"; ")</f>
        <v/>
      </c>
      <c r="AJ7" s="94" t="str">
        <f>IF(OR($A7="",'Carnet de notes'!AK13=""),"",IF('Carnet de notes'!AK$3="","Travail 25",'Carnet de notes'!AK$3)&amp;" "&amp;IF(ISNUMBER('Carnet de notes'!AK13),SUBSTITUTE(TEXT('Carnet de notes'!AK13/('Carnet de notes'!AK$6+100*('Carnet de notes'!AK$6="")),"0%"),"%"," %"),IF('Carnet de notes'!AK13="M","manquant","exempté"))&amp;"; ")</f>
        <v/>
      </c>
      <c r="AK7" s="94" t="str">
        <f>IF(OR($A7="",'Carnet de notes'!AL13=""),"",IF('Carnet de notes'!AL$3="","Travail 26",'Carnet de notes'!AL$3)&amp;" "&amp;IF(ISNUMBER('Carnet de notes'!AL13),SUBSTITUTE(TEXT('Carnet de notes'!AL13/('Carnet de notes'!AL$6+100*('Carnet de notes'!AL$6="")),"0%"),"%"," %"),IF('Carnet de notes'!AL13="M","manquant","exempté"))&amp;"; ")</f>
        <v/>
      </c>
      <c r="AL7" s="94" t="str">
        <f>IF(OR($A7="",'Carnet de notes'!AM13=""),"",IF('Carnet de notes'!AM$3="","Travail 27",'Carnet de notes'!AM$3)&amp;" "&amp;IF(ISNUMBER('Carnet de notes'!AM13),SUBSTITUTE(TEXT('Carnet de notes'!AM13/('Carnet de notes'!AM$6+100*('Carnet de notes'!AM$6="")),"0%"),"%"," %"),IF('Carnet de notes'!AM13="M","manquant","exempté"))&amp;"; ")</f>
        <v/>
      </c>
      <c r="AM7" s="94" t="str">
        <f>IF(OR($A7="",'Carnet de notes'!AN13=""),"",IF('Carnet de notes'!AN$3="","Travail 28",'Carnet de notes'!AN$3)&amp;" "&amp;IF(ISNUMBER('Carnet de notes'!AN13),SUBSTITUTE(TEXT('Carnet de notes'!AN13/('Carnet de notes'!AN$6+100*('Carnet de notes'!AN$6="")),"0%"),"%"," %"),IF('Carnet de notes'!AN13="M","manquant","exempté"))&amp;"; ")</f>
        <v/>
      </c>
      <c r="AN7" s="94" t="str">
        <f>IF(OR($A7="",'Carnet de notes'!AO13=""),"",IF('Carnet de notes'!AO$3="","Travail 29",'Carnet de notes'!AO$3)&amp;" "&amp;IF(ISNUMBER('Carnet de notes'!AO13),SUBSTITUTE(TEXT('Carnet de notes'!AO13/('Carnet de notes'!AO$6+100*('Carnet de notes'!AO$6="")),"0%"),"%"," %"),IF('Carnet de notes'!AO13="M","manquant","exempté"))&amp;"; ")</f>
        <v/>
      </c>
      <c r="AO7" s="94" t="str">
        <f>IF(OR($A7="",'Carnet de notes'!AP13=""),"",IF('Carnet de notes'!AP$3="","Travail 30",'Carnet de notes'!AP$3)&amp;" "&amp;IF(ISNUMBER('Carnet de notes'!AP13),SUBSTITUTE(TEXT('Carnet de notes'!AP13/('Carnet de notes'!AP$6+100*('Carnet de notes'!AP$6="")),"0%"),"%"," %"),IF('Carnet de notes'!AP13="M","manquant","exempté"))&amp;"; ")</f>
        <v/>
      </c>
      <c r="AP7" s="94" t="str">
        <f>IF(OR($A7="",'Carnet de notes'!AQ13=""),"",IF('Carnet de notes'!AQ$3="","Travail 31",'Carnet de notes'!AQ$3)&amp;" "&amp;IF(ISNUMBER('Carnet de notes'!AQ13),SUBSTITUTE(TEXT('Carnet de notes'!AQ13/('Carnet de notes'!AQ$6+100*('Carnet de notes'!AQ$6="")),"0%"),"%"," %"),IF('Carnet de notes'!AQ13="M","manquant","exempté"))&amp;"; ")</f>
        <v/>
      </c>
      <c r="AQ7" s="94" t="str">
        <f>IF(OR($A7="",'Carnet de notes'!AR13=""),"",IF('Carnet de notes'!AR$3="","Travail 32",'Carnet de notes'!AR$3)&amp;" "&amp;IF(ISNUMBER('Carnet de notes'!AR13),SUBSTITUTE(TEXT('Carnet de notes'!AR13/('Carnet de notes'!AR$6+100*('Carnet de notes'!AR$6="")),"0%"),"%"," %"),IF('Carnet de notes'!AR13="M","manquant","exempté"))&amp;"; ")</f>
        <v/>
      </c>
      <c r="AR7" s="94" t="str">
        <f>IF(OR($A7="",'Carnet de notes'!AS13=""),"",IF('Carnet de notes'!AS$3="","Travail 33",'Carnet de notes'!AS$3)&amp;" "&amp;IF(ISNUMBER('Carnet de notes'!AS13),SUBSTITUTE(TEXT('Carnet de notes'!AS13/('Carnet de notes'!AS$6+100*('Carnet de notes'!AS$6="")),"0%"),"%"," %"),IF('Carnet de notes'!AS13="M","manquant","exempté"))&amp;"; ")</f>
        <v/>
      </c>
      <c r="AS7" s="94" t="str">
        <f>IF(OR($A7="",'Carnet de notes'!AT13=""),"",IF('Carnet de notes'!AT$3="","Travail 34",'Carnet de notes'!AT$3)&amp;" "&amp;IF(ISNUMBER('Carnet de notes'!AT13),SUBSTITUTE(TEXT('Carnet de notes'!AT13/('Carnet de notes'!AT$6+100*('Carnet de notes'!AT$6="")),"0%"),"%"," %"),IF('Carnet de notes'!AT13="M","manquant","exempté"))&amp;"; ")</f>
        <v/>
      </c>
      <c r="AT7" s="94" t="str">
        <f>IF(OR($A7="",'Carnet de notes'!AU13=""),"",IF('Carnet de notes'!AU$3="","Travail 35",'Carnet de notes'!AU$3)&amp;" "&amp;IF(ISNUMBER('Carnet de notes'!AU13),SUBSTITUTE(TEXT('Carnet de notes'!AU13/('Carnet de notes'!AU$6+100*('Carnet de notes'!AU$6="")),"0%"),"%"," %"),IF('Carnet de notes'!AU13="M","manquant","exempté"))&amp;"; ")</f>
        <v/>
      </c>
      <c r="AU7" s="94" t="str">
        <f>IF(OR($A7="",'Carnet de notes'!AV13=""),"",IF('Carnet de notes'!AV$3="","Travail 36",'Carnet de notes'!AV$3)&amp;" "&amp;IF(ISNUMBER('Carnet de notes'!AV13),SUBSTITUTE(TEXT('Carnet de notes'!AV13/('Carnet de notes'!AV$6+100*('Carnet de notes'!AV$6="")),"0%"),"%"," %"),IF('Carnet de notes'!AV13="M","manquant","exempté"))&amp;"; ")</f>
        <v/>
      </c>
      <c r="AV7" s="94" t="str">
        <f>IF(OR($A7="",'Carnet de notes'!AW13=""),"",IF('Carnet de notes'!AW$3="","Travail 37",'Carnet de notes'!AW$3)&amp;" "&amp;IF(ISNUMBER('Carnet de notes'!AW13),SUBSTITUTE(TEXT('Carnet de notes'!AW13/('Carnet de notes'!AW$6+100*('Carnet de notes'!AW$6="")),"0%"),"%"," %"),IF('Carnet de notes'!AW13="M","manquant","exempté"))&amp;"; ")</f>
        <v/>
      </c>
      <c r="AW7" s="94" t="str">
        <f>IF(OR($A7="",'Carnet de notes'!AX13=""),"",IF('Carnet de notes'!AX$3="","Travail 38",'Carnet de notes'!AX$3)&amp;" "&amp;IF(ISNUMBER('Carnet de notes'!AX13),SUBSTITUTE(TEXT('Carnet de notes'!AX13/('Carnet de notes'!AX$6+100*('Carnet de notes'!AX$6="")),"0%"),"%"," %"),IF('Carnet de notes'!AX13="M","manquant","exempté"))&amp;"; ")</f>
        <v/>
      </c>
      <c r="AX7" s="94" t="str">
        <f>IF(OR($A7="",'Carnet de notes'!AY13=""),"",IF('Carnet de notes'!AY$3="","Travail 39",'Carnet de notes'!AY$3)&amp;" "&amp;IF(ISNUMBER('Carnet de notes'!AY13),SUBSTITUTE(TEXT('Carnet de notes'!AY13/('Carnet de notes'!AY$6+100*('Carnet de notes'!AY$6="")),"0%"),"%"," %"),IF('Carnet de notes'!AY13="M","manquant","exempté"))&amp;"; ")</f>
        <v/>
      </c>
      <c r="AY7" s="94" t="str">
        <f>IF(OR($A7="",'Carnet de notes'!AZ13=""),"",IF('Carnet de notes'!AZ$3="","Travail 40",'Carnet de notes'!AZ$3)&amp;" "&amp;IF(ISNUMBER('Carnet de notes'!AZ13),SUBSTITUTE(TEXT('Carnet de notes'!AZ13/('Carnet de notes'!AZ$6+100*('Carnet de notes'!AZ$6="")),"0%"),"%"," %"),IF('Carnet de notes'!AZ13="M","manquant","exempté"))&amp;"; ")</f>
        <v/>
      </c>
      <c r="AZ7" s="94" t="str">
        <f>IF($A7="","",IF(ISNUMBER('Carnet de notes'!F13),'Carnet de notes'!F$3&amp;" "&amp;SUBSTITUTE(TEXT('Carnet de notes'!F13,"0%"),"%"," %")&amp;"; ","")&amp;IF(ISNUMBER('Carnet de notes'!G13),'Carnet de notes'!G$3&amp;" "&amp;SUBSTITUTE(TEXT('Carnet de notes'!G13,"0%"),"%"," %")&amp;"; ","")&amp;IF(ISNUMBER('Carnet de notes'!H13),'Carnet de notes'!H$3&amp;" "&amp;SUBSTITUTE(TEXT('Carnet de notes'!H13,"0%"),"%"," %")&amp;"; ","")&amp;IF(ISNUMBER('Carnet de notes'!I13),'Carnet de notes'!I$3&amp;" "&amp;SUBSTITUTE(TEXT('Carnet de notes'!I13,"0%"),"%"," %")&amp;"; ","")&amp;IF(ISNUMBER('Carnet de notes'!J13),'Carnet de notes'!J$3&amp;" "&amp;SUBSTITUTE(TEXT('Carnet de notes'!J13,"0%"),"%"," %")&amp;"; ","")&amp;IF(ISNUMBER('Carnet de notes'!K13),'Carnet de notes'!K$3&amp;" "&amp;SUBSTITUTE(TEXT('Carnet de notes'!K13,"0%"),"%"," %")&amp;"; ",""))</f>
        <v xml:space="preserve">Tests 80 %; Quiz 78 %; Travaux 82 %; Laboratoires et projets 84 %; </v>
      </c>
      <c r="BA7" s="94" t="str">
        <f t="shared" si="3"/>
        <v xml:space="preserve">Quiz sur les cellules 80 %; Laboratoire du microscope 84 %; Test de l'unité 1 : tissus et organes 80 %; Infographie : les systèmes du corps 80 %; Quiz de chimie 75 %; Laboratoire : types de réactions exempté; Rapport sur le climat 83 %; Test de l'unité 2 : chimie 80 %; </v>
      </c>
      <c r="BB7" s="94" t="str">
        <f>IF(NOT(ISNUMBER($K7)),"",IF(INDEX(Habiletés!$C$7:$C$46,$K7)="","","Utilisation du français oral "&amp;INDEX(Habiletés!$C$7:$C$46,$K7)&amp;"; ")&amp;IF(INDEX(Habiletés!$D$7:$D$46,$K7)="","","Fiabilité "&amp;INDEX(Habiletés!$D$7:$D$46,$K7)&amp;"; ")&amp;IF(INDEX(Habiletés!$E$7:$E$46,$K7)="","","Sens de l'organisation "&amp;INDEX(Habiletés!$E$7:$E$46,$K7)&amp;"; ")&amp;IF(INDEX(Habiletés!$F$7:$F$46,$K7)="","","Autonomie "&amp;INDEX(Habiletés!$F$7:$F$46,$K7)&amp;"; ")&amp;IF(INDEX(Habiletés!$G$7:$G$46,$K7)="","","Esprit de collaboration "&amp;INDEX(Habiletés!$G$7:$G$46,$K7)&amp;"; ")&amp;IF(INDEX(Habiletés!$H$7:$H$46,$K7)="","","Sens de l'initiative "&amp;INDEX(Habiletés!$H$7:$H$46,$K7)&amp;"; ")&amp;IF(INDEX(Habiletés!$I$7:$I$46,$K7)="","","Autorégulation "&amp;INDEX(Habiletés!$I$7:$I$46,$K7)&amp;"; "))</f>
        <v xml:space="preserve">Utilisation du français oral T; Fiabilité T; Sens de l'organisation S; Autonomie T; Esprit de collaboration T; Sens de l'initiative T; Autorégulation T; </v>
      </c>
    </row>
    <row r="8" spans="1:54" ht="62" customHeight="1" x14ac:dyDescent="0.45">
      <c r="A8" s="95" t="str">
        <f>IF('Carnet de notes'!$B14="","",'Carnet de notes'!$A14)</f>
        <v>S05</v>
      </c>
      <c r="B8" s="95" t="str">
        <f>IF($A8="","",'Carnet de notes'!$C14&amp;"")</f>
        <v>elle</v>
      </c>
      <c r="C8" s="96">
        <f>IF($A8="","",'Carnet de notes'!$D14)</f>
        <v>0.88773809523809522</v>
      </c>
      <c r="D8" s="95" t="str">
        <f>IF($A8="","",'Carnet de notes'!$E14&amp;"")</f>
        <v>Niveau 4</v>
      </c>
      <c r="E8" s="95" t="str">
        <f t="shared" si="0"/>
        <v>Tests 87 %; Quiz 88 %; Travaux 88 %; Laboratoires et projets 94 %</v>
      </c>
      <c r="F8" s="95" t="str">
        <f t="shared" si="1"/>
        <v>Quiz sur les cellules 90 %; Laboratoire du microscope 92 %; Test de l'unité 1 : tissus et organes 88 %; Infographie : les systèmes du corps 90 %; Quiz de chimie 85 %; Laboratoire : types de réactions 96 %; Rapport sur le climat 88 %; Test de l'unité 2 : chimie 85 %</v>
      </c>
      <c r="G8" s="95" t="str">
        <f>IF($A8="","",'Carnet de notes'!$L14&amp;"")</f>
        <v>Excellente technique en laboratoire et tableaux de données soignés. Le rapport sur le climat utilise de vraies données canadiennes. Discrète en équipe : ses idées sont solides quand elle les partage.</v>
      </c>
      <c r="H8" s="95" t="str">
        <f t="shared" si="2"/>
        <v>Utilisation du français oral S; Fiabilité E; Sens de l'organisation E; Autonomie E; Esprit de collaboration S; Sens de l'initiative T; Autorégulation E</v>
      </c>
      <c r="I8" s="95" t="str">
        <f>IF(NOT(ISNUMBER($K8)),"",INDEX(Habiletés!$J$7:$J$46,$K8)&amp;"")</f>
        <v>Autonome et organisée. Discrète en équipe. 12 nov. : a partagé une idée solide quand on lui a posé la question directement. Hésite encore à prendre la parole en grand groupe.</v>
      </c>
      <c r="K8" s="94">
        <f>IF($A8="","",IFERROR(MATCH($A8,Habiletés!$A$7:$A$46,0),""))</f>
        <v>5</v>
      </c>
      <c r="L8" s="94" t="str">
        <f>IF(OR($A8="",'Carnet de notes'!M14=""),"",IF('Carnet de notes'!M$3="","Travail 1",'Carnet de notes'!M$3)&amp;" "&amp;IF(ISNUMBER('Carnet de notes'!M14),SUBSTITUTE(TEXT('Carnet de notes'!M14/('Carnet de notes'!M$6+100*('Carnet de notes'!M$6="")),"0%"),"%"," %"),IF('Carnet de notes'!M14="M","manquant","exempté"))&amp;"; ")</f>
        <v xml:space="preserve">Quiz sur les cellules 90 %; </v>
      </c>
      <c r="M8" s="94" t="str">
        <f>IF(OR($A8="",'Carnet de notes'!N14=""),"",IF('Carnet de notes'!N$3="","Travail 2",'Carnet de notes'!N$3)&amp;" "&amp;IF(ISNUMBER('Carnet de notes'!N14),SUBSTITUTE(TEXT('Carnet de notes'!N14/('Carnet de notes'!N$6+100*('Carnet de notes'!N$6="")),"0%"),"%"," %"),IF('Carnet de notes'!N14="M","manquant","exempté"))&amp;"; ")</f>
        <v xml:space="preserve">Laboratoire du microscope 92 %; </v>
      </c>
      <c r="N8" s="94" t="str">
        <f>IF(OR($A8="",'Carnet de notes'!O14=""),"",IF('Carnet de notes'!O$3="","Travail 3",'Carnet de notes'!O$3)&amp;" "&amp;IF(ISNUMBER('Carnet de notes'!O14),SUBSTITUTE(TEXT('Carnet de notes'!O14/('Carnet de notes'!O$6+100*('Carnet de notes'!O$6="")),"0%"),"%"," %"),IF('Carnet de notes'!O14="M","manquant","exempté"))&amp;"; ")</f>
        <v xml:space="preserve">Test de l'unité 1 : tissus et organes 88 %; </v>
      </c>
      <c r="O8" s="94" t="str">
        <f>IF(OR($A8="",'Carnet de notes'!P14=""),"",IF('Carnet de notes'!P$3="","Travail 4",'Carnet de notes'!P$3)&amp;" "&amp;IF(ISNUMBER('Carnet de notes'!P14),SUBSTITUTE(TEXT('Carnet de notes'!P14/('Carnet de notes'!P$6+100*('Carnet de notes'!P$6="")),"0%"),"%"," %"),IF('Carnet de notes'!P14="M","manquant","exempté"))&amp;"; ")</f>
        <v xml:space="preserve">Infographie : les systèmes du corps 90 %; </v>
      </c>
      <c r="P8" s="94" t="str">
        <f>IF(OR($A8="",'Carnet de notes'!Q14=""),"",IF('Carnet de notes'!Q$3="","Travail 5",'Carnet de notes'!Q$3)&amp;" "&amp;IF(ISNUMBER('Carnet de notes'!Q14),SUBSTITUTE(TEXT('Carnet de notes'!Q14/('Carnet de notes'!Q$6+100*('Carnet de notes'!Q$6="")),"0%"),"%"," %"),IF('Carnet de notes'!Q14="M","manquant","exempté"))&amp;"; ")</f>
        <v xml:space="preserve">Quiz de chimie 85 %; </v>
      </c>
      <c r="Q8" s="94" t="str">
        <f>IF(OR($A8="",'Carnet de notes'!R14=""),"",IF('Carnet de notes'!R$3="","Travail 6",'Carnet de notes'!R$3)&amp;" "&amp;IF(ISNUMBER('Carnet de notes'!R14),SUBSTITUTE(TEXT('Carnet de notes'!R14/('Carnet de notes'!R$6+100*('Carnet de notes'!R$6="")),"0%"),"%"," %"),IF('Carnet de notes'!R14="M","manquant","exempté"))&amp;"; ")</f>
        <v xml:space="preserve">Laboratoire : types de réactions 96 %; </v>
      </c>
      <c r="R8" s="94" t="str">
        <f>IF(OR($A8="",'Carnet de notes'!S14=""),"",IF('Carnet de notes'!S$3="","Travail 7",'Carnet de notes'!S$3)&amp;" "&amp;IF(ISNUMBER('Carnet de notes'!S14),SUBSTITUTE(TEXT('Carnet de notes'!S14/('Carnet de notes'!S$6+100*('Carnet de notes'!S$6="")),"0%"),"%"," %"),IF('Carnet de notes'!S14="M","manquant","exempté"))&amp;"; ")</f>
        <v xml:space="preserve">Rapport sur le climat 88 %; </v>
      </c>
      <c r="S8" s="94" t="str">
        <f>IF(OR($A8="",'Carnet de notes'!T14=""),"",IF('Carnet de notes'!T$3="","Travail 8",'Carnet de notes'!T$3)&amp;" "&amp;IF(ISNUMBER('Carnet de notes'!T14),SUBSTITUTE(TEXT('Carnet de notes'!T14/('Carnet de notes'!T$6+100*('Carnet de notes'!T$6="")),"0%"),"%"," %"),IF('Carnet de notes'!T14="M","manquant","exempté"))&amp;"; ")</f>
        <v xml:space="preserve">Test de l'unité 2 : chimie 85 %; </v>
      </c>
      <c r="T8" s="94" t="str">
        <f>IF(OR($A8="",'Carnet de notes'!U14=""),"",IF('Carnet de notes'!U$3="","Travail 9",'Carnet de notes'!U$3)&amp;" "&amp;IF(ISNUMBER('Carnet de notes'!U14),SUBSTITUTE(TEXT('Carnet de notes'!U14/('Carnet de notes'!U$6+100*('Carnet de notes'!U$6="")),"0%"),"%"," %"),IF('Carnet de notes'!U14="M","manquant","exempté"))&amp;"; ")</f>
        <v/>
      </c>
      <c r="U8" s="94" t="str">
        <f>IF(OR($A8="",'Carnet de notes'!V14=""),"",IF('Carnet de notes'!V$3="","Travail 10",'Carnet de notes'!V$3)&amp;" "&amp;IF(ISNUMBER('Carnet de notes'!V14),SUBSTITUTE(TEXT('Carnet de notes'!V14/('Carnet de notes'!V$6+100*('Carnet de notes'!V$6="")),"0%"),"%"," %"),IF('Carnet de notes'!V14="M","manquant","exempté"))&amp;"; ")</f>
        <v/>
      </c>
      <c r="V8" s="94" t="str">
        <f>IF(OR($A8="",'Carnet de notes'!W14=""),"",IF('Carnet de notes'!W$3="","Travail 11",'Carnet de notes'!W$3)&amp;" "&amp;IF(ISNUMBER('Carnet de notes'!W14),SUBSTITUTE(TEXT('Carnet de notes'!W14/('Carnet de notes'!W$6+100*('Carnet de notes'!W$6="")),"0%"),"%"," %"),IF('Carnet de notes'!W14="M","manquant","exempté"))&amp;"; ")</f>
        <v/>
      </c>
      <c r="W8" s="94" t="str">
        <f>IF(OR($A8="",'Carnet de notes'!X14=""),"",IF('Carnet de notes'!X$3="","Travail 12",'Carnet de notes'!X$3)&amp;" "&amp;IF(ISNUMBER('Carnet de notes'!X14),SUBSTITUTE(TEXT('Carnet de notes'!X14/('Carnet de notes'!X$6+100*('Carnet de notes'!X$6="")),"0%"),"%"," %"),IF('Carnet de notes'!X14="M","manquant","exempté"))&amp;"; ")</f>
        <v/>
      </c>
      <c r="X8" s="94" t="str">
        <f>IF(OR($A8="",'Carnet de notes'!Y14=""),"",IF('Carnet de notes'!Y$3="","Travail 13",'Carnet de notes'!Y$3)&amp;" "&amp;IF(ISNUMBER('Carnet de notes'!Y14),SUBSTITUTE(TEXT('Carnet de notes'!Y14/('Carnet de notes'!Y$6+100*('Carnet de notes'!Y$6="")),"0%"),"%"," %"),IF('Carnet de notes'!Y14="M","manquant","exempté"))&amp;"; ")</f>
        <v/>
      </c>
      <c r="Y8" s="94" t="str">
        <f>IF(OR($A8="",'Carnet de notes'!Z14=""),"",IF('Carnet de notes'!Z$3="","Travail 14",'Carnet de notes'!Z$3)&amp;" "&amp;IF(ISNUMBER('Carnet de notes'!Z14),SUBSTITUTE(TEXT('Carnet de notes'!Z14/('Carnet de notes'!Z$6+100*('Carnet de notes'!Z$6="")),"0%"),"%"," %"),IF('Carnet de notes'!Z14="M","manquant","exempté"))&amp;"; ")</f>
        <v/>
      </c>
      <c r="Z8" s="94" t="str">
        <f>IF(OR($A8="",'Carnet de notes'!AA14=""),"",IF('Carnet de notes'!AA$3="","Travail 15",'Carnet de notes'!AA$3)&amp;" "&amp;IF(ISNUMBER('Carnet de notes'!AA14),SUBSTITUTE(TEXT('Carnet de notes'!AA14/('Carnet de notes'!AA$6+100*('Carnet de notes'!AA$6="")),"0%"),"%"," %"),IF('Carnet de notes'!AA14="M","manquant","exempté"))&amp;"; ")</f>
        <v/>
      </c>
      <c r="AA8" s="94" t="str">
        <f>IF(OR($A8="",'Carnet de notes'!AB14=""),"",IF('Carnet de notes'!AB$3="","Travail 16",'Carnet de notes'!AB$3)&amp;" "&amp;IF(ISNUMBER('Carnet de notes'!AB14),SUBSTITUTE(TEXT('Carnet de notes'!AB14/('Carnet de notes'!AB$6+100*('Carnet de notes'!AB$6="")),"0%"),"%"," %"),IF('Carnet de notes'!AB14="M","manquant","exempté"))&amp;"; ")</f>
        <v/>
      </c>
      <c r="AB8" s="94" t="str">
        <f>IF(OR($A8="",'Carnet de notes'!AC14=""),"",IF('Carnet de notes'!AC$3="","Travail 17",'Carnet de notes'!AC$3)&amp;" "&amp;IF(ISNUMBER('Carnet de notes'!AC14),SUBSTITUTE(TEXT('Carnet de notes'!AC14/('Carnet de notes'!AC$6+100*('Carnet de notes'!AC$6="")),"0%"),"%"," %"),IF('Carnet de notes'!AC14="M","manquant","exempté"))&amp;"; ")</f>
        <v/>
      </c>
      <c r="AC8" s="94" t="str">
        <f>IF(OR($A8="",'Carnet de notes'!AD14=""),"",IF('Carnet de notes'!AD$3="","Travail 18",'Carnet de notes'!AD$3)&amp;" "&amp;IF(ISNUMBER('Carnet de notes'!AD14),SUBSTITUTE(TEXT('Carnet de notes'!AD14/('Carnet de notes'!AD$6+100*('Carnet de notes'!AD$6="")),"0%"),"%"," %"),IF('Carnet de notes'!AD14="M","manquant","exempté"))&amp;"; ")</f>
        <v/>
      </c>
      <c r="AD8" s="94" t="str">
        <f>IF(OR($A8="",'Carnet de notes'!AE14=""),"",IF('Carnet de notes'!AE$3="","Travail 19",'Carnet de notes'!AE$3)&amp;" "&amp;IF(ISNUMBER('Carnet de notes'!AE14),SUBSTITUTE(TEXT('Carnet de notes'!AE14/('Carnet de notes'!AE$6+100*('Carnet de notes'!AE$6="")),"0%"),"%"," %"),IF('Carnet de notes'!AE14="M","manquant","exempté"))&amp;"; ")</f>
        <v/>
      </c>
      <c r="AE8" s="94" t="str">
        <f>IF(OR($A8="",'Carnet de notes'!AF14=""),"",IF('Carnet de notes'!AF$3="","Travail 20",'Carnet de notes'!AF$3)&amp;" "&amp;IF(ISNUMBER('Carnet de notes'!AF14),SUBSTITUTE(TEXT('Carnet de notes'!AF14/('Carnet de notes'!AF$6+100*('Carnet de notes'!AF$6="")),"0%"),"%"," %"),IF('Carnet de notes'!AF14="M","manquant","exempté"))&amp;"; ")</f>
        <v/>
      </c>
      <c r="AF8" s="94" t="str">
        <f>IF(OR($A8="",'Carnet de notes'!AG14=""),"",IF('Carnet de notes'!AG$3="","Travail 21",'Carnet de notes'!AG$3)&amp;" "&amp;IF(ISNUMBER('Carnet de notes'!AG14),SUBSTITUTE(TEXT('Carnet de notes'!AG14/('Carnet de notes'!AG$6+100*('Carnet de notes'!AG$6="")),"0%"),"%"," %"),IF('Carnet de notes'!AG14="M","manquant","exempté"))&amp;"; ")</f>
        <v/>
      </c>
      <c r="AG8" s="94" t="str">
        <f>IF(OR($A8="",'Carnet de notes'!AH14=""),"",IF('Carnet de notes'!AH$3="","Travail 22",'Carnet de notes'!AH$3)&amp;" "&amp;IF(ISNUMBER('Carnet de notes'!AH14),SUBSTITUTE(TEXT('Carnet de notes'!AH14/('Carnet de notes'!AH$6+100*('Carnet de notes'!AH$6="")),"0%"),"%"," %"),IF('Carnet de notes'!AH14="M","manquant","exempté"))&amp;"; ")</f>
        <v/>
      </c>
      <c r="AH8" s="94" t="str">
        <f>IF(OR($A8="",'Carnet de notes'!AI14=""),"",IF('Carnet de notes'!AI$3="","Travail 23",'Carnet de notes'!AI$3)&amp;" "&amp;IF(ISNUMBER('Carnet de notes'!AI14),SUBSTITUTE(TEXT('Carnet de notes'!AI14/('Carnet de notes'!AI$6+100*('Carnet de notes'!AI$6="")),"0%"),"%"," %"),IF('Carnet de notes'!AI14="M","manquant","exempté"))&amp;"; ")</f>
        <v/>
      </c>
      <c r="AI8" s="94" t="str">
        <f>IF(OR($A8="",'Carnet de notes'!AJ14=""),"",IF('Carnet de notes'!AJ$3="","Travail 24",'Carnet de notes'!AJ$3)&amp;" "&amp;IF(ISNUMBER('Carnet de notes'!AJ14),SUBSTITUTE(TEXT('Carnet de notes'!AJ14/('Carnet de notes'!AJ$6+100*('Carnet de notes'!AJ$6="")),"0%"),"%"," %"),IF('Carnet de notes'!AJ14="M","manquant","exempté"))&amp;"; ")</f>
        <v/>
      </c>
      <c r="AJ8" s="94" t="str">
        <f>IF(OR($A8="",'Carnet de notes'!AK14=""),"",IF('Carnet de notes'!AK$3="","Travail 25",'Carnet de notes'!AK$3)&amp;" "&amp;IF(ISNUMBER('Carnet de notes'!AK14),SUBSTITUTE(TEXT('Carnet de notes'!AK14/('Carnet de notes'!AK$6+100*('Carnet de notes'!AK$6="")),"0%"),"%"," %"),IF('Carnet de notes'!AK14="M","manquant","exempté"))&amp;"; ")</f>
        <v/>
      </c>
      <c r="AK8" s="94" t="str">
        <f>IF(OR($A8="",'Carnet de notes'!AL14=""),"",IF('Carnet de notes'!AL$3="","Travail 26",'Carnet de notes'!AL$3)&amp;" "&amp;IF(ISNUMBER('Carnet de notes'!AL14),SUBSTITUTE(TEXT('Carnet de notes'!AL14/('Carnet de notes'!AL$6+100*('Carnet de notes'!AL$6="")),"0%"),"%"," %"),IF('Carnet de notes'!AL14="M","manquant","exempté"))&amp;"; ")</f>
        <v/>
      </c>
      <c r="AL8" s="94" t="str">
        <f>IF(OR($A8="",'Carnet de notes'!AM14=""),"",IF('Carnet de notes'!AM$3="","Travail 27",'Carnet de notes'!AM$3)&amp;" "&amp;IF(ISNUMBER('Carnet de notes'!AM14),SUBSTITUTE(TEXT('Carnet de notes'!AM14/('Carnet de notes'!AM$6+100*('Carnet de notes'!AM$6="")),"0%"),"%"," %"),IF('Carnet de notes'!AM14="M","manquant","exempté"))&amp;"; ")</f>
        <v/>
      </c>
      <c r="AM8" s="94" t="str">
        <f>IF(OR($A8="",'Carnet de notes'!AN14=""),"",IF('Carnet de notes'!AN$3="","Travail 28",'Carnet de notes'!AN$3)&amp;" "&amp;IF(ISNUMBER('Carnet de notes'!AN14),SUBSTITUTE(TEXT('Carnet de notes'!AN14/('Carnet de notes'!AN$6+100*('Carnet de notes'!AN$6="")),"0%"),"%"," %"),IF('Carnet de notes'!AN14="M","manquant","exempté"))&amp;"; ")</f>
        <v/>
      </c>
      <c r="AN8" s="94" t="str">
        <f>IF(OR($A8="",'Carnet de notes'!AO14=""),"",IF('Carnet de notes'!AO$3="","Travail 29",'Carnet de notes'!AO$3)&amp;" "&amp;IF(ISNUMBER('Carnet de notes'!AO14),SUBSTITUTE(TEXT('Carnet de notes'!AO14/('Carnet de notes'!AO$6+100*('Carnet de notes'!AO$6="")),"0%"),"%"," %"),IF('Carnet de notes'!AO14="M","manquant","exempté"))&amp;"; ")</f>
        <v/>
      </c>
      <c r="AO8" s="94" t="str">
        <f>IF(OR($A8="",'Carnet de notes'!AP14=""),"",IF('Carnet de notes'!AP$3="","Travail 30",'Carnet de notes'!AP$3)&amp;" "&amp;IF(ISNUMBER('Carnet de notes'!AP14),SUBSTITUTE(TEXT('Carnet de notes'!AP14/('Carnet de notes'!AP$6+100*('Carnet de notes'!AP$6="")),"0%"),"%"," %"),IF('Carnet de notes'!AP14="M","manquant","exempté"))&amp;"; ")</f>
        <v/>
      </c>
      <c r="AP8" s="94" t="str">
        <f>IF(OR($A8="",'Carnet de notes'!AQ14=""),"",IF('Carnet de notes'!AQ$3="","Travail 31",'Carnet de notes'!AQ$3)&amp;" "&amp;IF(ISNUMBER('Carnet de notes'!AQ14),SUBSTITUTE(TEXT('Carnet de notes'!AQ14/('Carnet de notes'!AQ$6+100*('Carnet de notes'!AQ$6="")),"0%"),"%"," %"),IF('Carnet de notes'!AQ14="M","manquant","exempté"))&amp;"; ")</f>
        <v/>
      </c>
      <c r="AQ8" s="94" t="str">
        <f>IF(OR($A8="",'Carnet de notes'!AR14=""),"",IF('Carnet de notes'!AR$3="","Travail 32",'Carnet de notes'!AR$3)&amp;" "&amp;IF(ISNUMBER('Carnet de notes'!AR14),SUBSTITUTE(TEXT('Carnet de notes'!AR14/('Carnet de notes'!AR$6+100*('Carnet de notes'!AR$6="")),"0%"),"%"," %"),IF('Carnet de notes'!AR14="M","manquant","exempté"))&amp;"; ")</f>
        <v/>
      </c>
      <c r="AR8" s="94" t="str">
        <f>IF(OR($A8="",'Carnet de notes'!AS14=""),"",IF('Carnet de notes'!AS$3="","Travail 33",'Carnet de notes'!AS$3)&amp;" "&amp;IF(ISNUMBER('Carnet de notes'!AS14),SUBSTITUTE(TEXT('Carnet de notes'!AS14/('Carnet de notes'!AS$6+100*('Carnet de notes'!AS$6="")),"0%"),"%"," %"),IF('Carnet de notes'!AS14="M","manquant","exempté"))&amp;"; ")</f>
        <v/>
      </c>
      <c r="AS8" s="94" t="str">
        <f>IF(OR($A8="",'Carnet de notes'!AT14=""),"",IF('Carnet de notes'!AT$3="","Travail 34",'Carnet de notes'!AT$3)&amp;" "&amp;IF(ISNUMBER('Carnet de notes'!AT14),SUBSTITUTE(TEXT('Carnet de notes'!AT14/('Carnet de notes'!AT$6+100*('Carnet de notes'!AT$6="")),"0%"),"%"," %"),IF('Carnet de notes'!AT14="M","manquant","exempté"))&amp;"; ")</f>
        <v/>
      </c>
      <c r="AT8" s="94" t="str">
        <f>IF(OR($A8="",'Carnet de notes'!AU14=""),"",IF('Carnet de notes'!AU$3="","Travail 35",'Carnet de notes'!AU$3)&amp;" "&amp;IF(ISNUMBER('Carnet de notes'!AU14),SUBSTITUTE(TEXT('Carnet de notes'!AU14/('Carnet de notes'!AU$6+100*('Carnet de notes'!AU$6="")),"0%"),"%"," %"),IF('Carnet de notes'!AU14="M","manquant","exempté"))&amp;"; ")</f>
        <v/>
      </c>
      <c r="AU8" s="94" t="str">
        <f>IF(OR($A8="",'Carnet de notes'!AV14=""),"",IF('Carnet de notes'!AV$3="","Travail 36",'Carnet de notes'!AV$3)&amp;" "&amp;IF(ISNUMBER('Carnet de notes'!AV14),SUBSTITUTE(TEXT('Carnet de notes'!AV14/('Carnet de notes'!AV$6+100*('Carnet de notes'!AV$6="")),"0%"),"%"," %"),IF('Carnet de notes'!AV14="M","manquant","exempté"))&amp;"; ")</f>
        <v/>
      </c>
      <c r="AV8" s="94" t="str">
        <f>IF(OR($A8="",'Carnet de notes'!AW14=""),"",IF('Carnet de notes'!AW$3="","Travail 37",'Carnet de notes'!AW$3)&amp;" "&amp;IF(ISNUMBER('Carnet de notes'!AW14),SUBSTITUTE(TEXT('Carnet de notes'!AW14/('Carnet de notes'!AW$6+100*('Carnet de notes'!AW$6="")),"0%"),"%"," %"),IF('Carnet de notes'!AW14="M","manquant","exempté"))&amp;"; ")</f>
        <v/>
      </c>
      <c r="AW8" s="94" t="str">
        <f>IF(OR($A8="",'Carnet de notes'!AX14=""),"",IF('Carnet de notes'!AX$3="","Travail 38",'Carnet de notes'!AX$3)&amp;" "&amp;IF(ISNUMBER('Carnet de notes'!AX14),SUBSTITUTE(TEXT('Carnet de notes'!AX14/('Carnet de notes'!AX$6+100*('Carnet de notes'!AX$6="")),"0%"),"%"," %"),IF('Carnet de notes'!AX14="M","manquant","exempté"))&amp;"; ")</f>
        <v/>
      </c>
      <c r="AX8" s="94" t="str">
        <f>IF(OR($A8="",'Carnet de notes'!AY14=""),"",IF('Carnet de notes'!AY$3="","Travail 39",'Carnet de notes'!AY$3)&amp;" "&amp;IF(ISNUMBER('Carnet de notes'!AY14),SUBSTITUTE(TEXT('Carnet de notes'!AY14/('Carnet de notes'!AY$6+100*('Carnet de notes'!AY$6="")),"0%"),"%"," %"),IF('Carnet de notes'!AY14="M","manquant","exempté"))&amp;"; ")</f>
        <v/>
      </c>
      <c r="AY8" s="94" t="str">
        <f>IF(OR($A8="",'Carnet de notes'!AZ14=""),"",IF('Carnet de notes'!AZ$3="","Travail 40",'Carnet de notes'!AZ$3)&amp;" "&amp;IF(ISNUMBER('Carnet de notes'!AZ14),SUBSTITUTE(TEXT('Carnet de notes'!AZ14/('Carnet de notes'!AZ$6+100*('Carnet de notes'!AZ$6="")),"0%"),"%"," %"),IF('Carnet de notes'!AZ14="M","manquant","exempté"))&amp;"; ")</f>
        <v/>
      </c>
      <c r="AZ8" s="94" t="str">
        <f>IF($A8="","",IF(ISNUMBER('Carnet de notes'!F14),'Carnet de notes'!F$3&amp;" "&amp;SUBSTITUTE(TEXT('Carnet de notes'!F14,"0%"),"%"," %")&amp;"; ","")&amp;IF(ISNUMBER('Carnet de notes'!G14),'Carnet de notes'!G$3&amp;" "&amp;SUBSTITUTE(TEXT('Carnet de notes'!G14,"0%"),"%"," %")&amp;"; ","")&amp;IF(ISNUMBER('Carnet de notes'!H14),'Carnet de notes'!H$3&amp;" "&amp;SUBSTITUTE(TEXT('Carnet de notes'!H14,"0%"),"%"," %")&amp;"; ","")&amp;IF(ISNUMBER('Carnet de notes'!I14),'Carnet de notes'!I$3&amp;" "&amp;SUBSTITUTE(TEXT('Carnet de notes'!I14,"0%"),"%"," %")&amp;"; ","")&amp;IF(ISNUMBER('Carnet de notes'!J14),'Carnet de notes'!J$3&amp;" "&amp;SUBSTITUTE(TEXT('Carnet de notes'!J14,"0%"),"%"," %")&amp;"; ","")&amp;IF(ISNUMBER('Carnet de notes'!K14),'Carnet de notes'!K$3&amp;" "&amp;SUBSTITUTE(TEXT('Carnet de notes'!K14,"0%"),"%"," %")&amp;"; ",""))</f>
        <v xml:space="preserve">Tests 87 %; Quiz 88 %; Travaux 88 %; Laboratoires et projets 94 %; </v>
      </c>
      <c r="BA8" s="94" t="str">
        <f t="shared" si="3"/>
        <v xml:space="preserve">Quiz sur les cellules 90 %; Laboratoire du microscope 92 %; Test de l'unité 1 : tissus et organes 88 %; Infographie : les systèmes du corps 90 %; Quiz de chimie 85 %; Laboratoire : types de réactions 96 %; Rapport sur le climat 88 %; Test de l'unité 2 : chimie 85 %; </v>
      </c>
      <c r="BB8" s="94" t="str">
        <f>IF(NOT(ISNUMBER($K8)),"",IF(INDEX(Habiletés!$C$7:$C$46,$K8)="","","Utilisation du français oral "&amp;INDEX(Habiletés!$C$7:$C$46,$K8)&amp;"; ")&amp;IF(INDEX(Habiletés!$D$7:$D$46,$K8)="","","Fiabilité "&amp;INDEX(Habiletés!$D$7:$D$46,$K8)&amp;"; ")&amp;IF(INDEX(Habiletés!$E$7:$E$46,$K8)="","","Sens de l'organisation "&amp;INDEX(Habiletés!$E$7:$E$46,$K8)&amp;"; ")&amp;IF(INDEX(Habiletés!$F$7:$F$46,$K8)="","","Autonomie "&amp;INDEX(Habiletés!$F$7:$F$46,$K8)&amp;"; ")&amp;IF(INDEX(Habiletés!$G$7:$G$46,$K8)="","","Esprit de collaboration "&amp;INDEX(Habiletés!$G$7:$G$46,$K8)&amp;"; ")&amp;IF(INDEX(Habiletés!$H$7:$H$46,$K8)="","","Sens de l'initiative "&amp;INDEX(Habiletés!$H$7:$H$46,$K8)&amp;"; ")&amp;IF(INDEX(Habiletés!$I$7:$I$46,$K8)="","","Autorégulation "&amp;INDEX(Habiletés!$I$7:$I$46,$K8)&amp;"; "))</f>
        <v xml:space="preserve">Utilisation du français oral S; Fiabilité E; Sens de l'organisation E; Autonomie E; Esprit de collaboration S; Sens de l'initiative T; Autorégulation E; </v>
      </c>
    </row>
    <row r="9" spans="1:54" ht="62" customHeight="1" x14ac:dyDescent="0.45">
      <c r="A9" s="95" t="str">
        <f>IF('Carnet de notes'!$B15="","",'Carnet de notes'!$A15)</f>
        <v>S06</v>
      </c>
      <c r="B9" s="95" t="str">
        <f>IF($A9="","",'Carnet de notes'!$C15&amp;"")</f>
        <v>il</v>
      </c>
      <c r="C9" s="96">
        <f>IF($A9="","",'Carnet de notes'!$D15)</f>
        <v>0.50789682539682535</v>
      </c>
      <c r="D9" s="95" t="str">
        <f>IF($A9="","",'Carnet de notes'!$E15&amp;"")</f>
        <v>Niveau 1</v>
      </c>
      <c r="E9" s="95" t="str">
        <f t="shared" si="0"/>
        <v>Tests 61 %; Quiz 60 %; Travaux 22 %; Laboratoires et projets 66 %</v>
      </c>
      <c r="F9" s="95" t="str">
        <f t="shared" si="1"/>
        <v>Quiz sur les cellules 60 %; Laboratoire du microscope 68 %; Test de l'unité 1 : tissus et organes 60 %; Infographie : les systèmes du corps 67 %; Quiz de chimie 60 %; Laboratoire : types de réactions 64 %; Rapport sur le climat manquant; Test de l'unité 2 : chimie 62 %</v>
      </c>
      <c r="G9" s="95" t="str">
        <f>IF($A9="","",'Carnet de notes'!$L15&amp;"")</f>
        <v>Explique mieux les concepts à l'oral qu'à l'écrit. Ses résultats baissent aux questions en plusieurs étapes. Rapport sur le climat manquant. Réagit bien aux petites vérifications rapides.</v>
      </c>
      <c r="H9" s="95" t="str">
        <f t="shared" si="2"/>
        <v>Utilisation du français oral T; Fiabilité S; Sens de l'organisation S; Autonomie N; Esprit de collaboration T; Sens de l'initiative S; Autorégulation S</v>
      </c>
      <c r="I9" s="95" t="str">
        <f>IF(NOT(ISNUMBER($K9)),"",INDEX(Habiletés!$J$7:$J$46,$K9)&amp;"")</f>
        <v>A besoin d'un rappel pour se mettre au travail. 13 nov. : rapport manquant. Dit ce qui est difficile quand on le lui demande. Bon avec ses pairs.</v>
      </c>
      <c r="K9" s="94">
        <f>IF($A9="","",IFERROR(MATCH($A9,Habiletés!$A$7:$A$46,0),""))</f>
        <v>6</v>
      </c>
      <c r="L9" s="94" t="str">
        <f>IF(OR($A9="",'Carnet de notes'!M15=""),"",IF('Carnet de notes'!M$3="","Travail 1",'Carnet de notes'!M$3)&amp;" "&amp;IF(ISNUMBER('Carnet de notes'!M15),SUBSTITUTE(TEXT('Carnet de notes'!M15/('Carnet de notes'!M$6+100*('Carnet de notes'!M$6="")),"0%"),"%"," %"),IF('Carnet de notes'!M15="M","manquant","exempté"))&amp;"; ")</f>
        <v xml:space="preserve">Quiz sur les cellules 60 %; </v>
      </c>
      <c r="M9" s="94" t="str">
        <f>IF(OR($A9="",'Carnet de notes'!N15=""),"",IF('Carnet de notes'!N$3="","Travail 2",'Carnet de notes'!N$3)&amp;" "&amp;IF(ISNUMBER('Carnet de notes'!N15),SUBSTITUTE(TEXT('Carnet de notes'!N15/('Carnet de notes'!N$6+100*('Carnet de notes'!N$6="")),"0%"),"%"," %"),IF('Carnet de notes'!N15="M","manquant","exempté"))&amp;"; ")</f>
        <v xml:space="preserve">Laboratoire du microscope 68 %; </v>
      </c>
      <c r="N9" s="94" t="str">
        <f>IF(OR($A9="",'Carnet de notes'!O15=""),"",IF('Carnet de notes'!O$3="","Travail 3",'Carnet de notes'!O$3)&amp;" "&amp;IF(ISNUMBER('Carnet de notes'!O15),SUBSTITUTE(TEXT('Carnet de notes'!O15/('Carnet de notes'!O$6+100*('Carnet de notes'!O$6="")),"0%"),"%"," %"),IF('Carnet de notes'!O15="M","manquant","exempté"))&amp;"; ")</f>
        <v xml:space="preserve">Test de l'unité 1 : tissus et organes 60 %; </v>
      </c>
      <c r="O9" s="94" t="str">
        <f>IF(OR($A9="",'Carnet de notes'!P15=""),"",IF('Carnet de notes'!P$3="","Travail 4",'Carnet de notes'!P$3)&amp;" "&amp;IF(ISNUMBER('Carnet de notes'!P15),SUBSTITUTE(TEXT('Carnet de notes'!P15/('Carnet de notes'!P$6+100*('Carnet de notes'!P$6="")),"0%"),"%"," %"),IF('Carnet de notes'!P15="M","manquant","exempté"))&amp;"; ")</f>
        <v xml:space="preserve">Infographie : les systèmes du corps 67 %; </v>
      </c>
      <c r="P9" s="94" t="str">
        <f>IF(OR($A9="",'Carnet de notes'!Q15=""),"",IF('Carnet de notes'!Q$3="","Travail 5",'Carnet de notes'!Q$3)&amp;" "&amp;IF(ISNUMBER('Carnet de notes'!Q15),SUBSTITUTE(TEXT('Carnet de notes'!Q15/('Carnet de notes'!Q$6+100*('Carnet de notes'!Q$6="")),"0%"),"%"," %"),IF('Carnet de notes'!Q15="M","manquant","exempté"))&amp;"; ")</f>
        <v xml:space="preserve">Quiz de chimie 60 %; </v>
      </c>
      <c r="Q9" s="94" t="str">
        <f>IF(OR($A9="",'Carnet de notes'!R15=""),"",IF('Carnet de notes'!R$3="","Travail 6",'Carnet de notes'!R$3)&amp;" "&amp;IF(ISNUMBER('Carnet de notes'!R15),SUBSTITUTE(TEXT('Carnet de notes'!R15/('Carnet de notes'!R$6+100*('Carnet de notes'!R$6="")),"0%"),"%"," %"),IF('Carnet de notes'!R15="M","manquant","exempté"))&amp;"; ")</f>
        <v xml:space="preserve">Laboratoire : types de réactions 64 %; </v>
      </c>
      <c r="R9" s="94" t="str">
        <f>IF(OR($A9="",'Carnet de notes'!S15=""),"",IF('Carnet de notes'!S$3="","Travail 7",'Carnet de notes'!S$3)&amp;" "&amp;IF(ISNUMBER('Carnet de notes'!S15),SUBSTITUTE(TEXT('Carnet de notes'!S15/('Carnet de notes'!S$6+100*('Carnet de notes'!S$6="")),"0%"),"%"," %"),IF('Carnet de notes'!S15="M","manquant","exempté"))&amp;"; ")</f>
        <v xml:space="preserve">Rapport sur le climat manquant; </v>
      </c>
      <c r="S9" s="94" t="str">
        <f>IF(OR($A9="",'Carnet de notes'!T15=""),"",IF('Carnet de notes'!T$3="","Travail 8",'Carnet de notes'!T$3)&amp;" "&amp;IF(ISNUMBER('Carnet de notes'!T15),SUBSTITUTE(TEXT('Carnet de notes'!T15/('Carnet de notes'!T$6+100*('Carnet de notes'!T$6="")),"0%"),"%"," %"),IF('Carnet de notes'!T15="M","manquant","exempté"))&amp;"; ")</f>
        <v xml:space="preserve">Test de l'unité 2 : chimie 62 %; </v>
      </c>
      <c r="T9" s="94" t="str">
        <f>IF(OR($A9="",'Carnet de notes'!U15=""),"",IF('Carnet de notes'!U$3="","Travail 9",'Carnet de notes'!U$3)&amp;" "&amp;IF(ISNUMBER('Carnet de notes'!U15),SUBSTITUTE(TEXT('Carnet de notes'!U15/('Carnet de notes'!U$6+100*('Carnet de notes'!U$6="")),"0%"),"%"," %"),IF('Carnet de notes'!U15="M","manquant","exempté"))&amp;"; ")</f>
        <v/>
      </c>
      <c r="U9" s="94" t="str">
        <f>IF(OR($A9="",'Carnet de notes'!V15=""),"",IF('Carnet de notes'!V$3="","Travail 10",'Carnet de notes'!V$3)&amp;" "&amp;IF(ISNUMBER('Carnet de notes'!V15),SUBSTITUTE(TEXT('Carnet de notes'!V15/('Carnet de notes'!V$6+100*('Carnet de notes'!V$6="")),"0%"),"%"," %"),IF('Carnet de notes'!V15="M","manquant","exempté"))&amp;"; ")</f>
        <v/>
      </c>
      <c r="V9" s="94" t="str">
        <f>IF(OR($A9="",'Carnet de notes'!W15=""),"",IF('Carnet de notes'!W$3="","Travail 11",'Carnet de notes'!W$3)&amp;" "&amp;IF(ISNUMBER('Carnet de notes'!W15),SUBSTITUTE(TEXT('Carnet de notes'!W15/('Carnet de notes'!W$6+100*('Carnet de notes'!W$6="")),"0%"),"%"," %"),IF('Carnet de notes'!W15="M","manquant","exempté"))&amp;"; ")</f>
        <v/>
      </c>
      <c r="W9" s="94" t="str">
        <f>IF(OR($A9="",'Carnet de notes'!X15=""),"",IF('Carnet de notes'!X$3="","Travail 12",'Carnet de notes'!X$3)&amp;" "&amp;IF(ISNUMBER('Carnet de notes'!X15),SUBSTITUTE(TEXT('Carnet de notes'!X15/('Carnet de notes'!X$6+100*('Carnet de notes'!X$6="")),"0%"),"%"," %"),IF('Carnet de notes'!X15="M","manquant","exempté"))&amp;"; ")</f>
        <v/>
      </c>
      <c r="X9" s="94" t="str">
        <f>IF(OR($A9="",'Carnet de notes'!Y15=""),"",IF('Carnet de notes'!Y$3="","Travail 13",'Carnet de notes'!Y$3)&amp;" "&amp;IF(ISNUMBER('Carnet de notes'!Y15),SUBSTITUTE(TEXT('Carnet de notes'!Y15/('Carnet de notes'!Y$6+100*('Carnet de notes'!Y$6="")),"0%"),"%"," %"),IF('Carnet de notes'!Y15="M","manquant","exempté"))&amp;"; ")</f>
        <v/>
      </c>
      <c r="Y9" s="94" t="str">
        <f>IF(OR($A9="",'Carnet de notes'!Z15=""),"",IF('Carnet de notes'!Z$3="","Travail 14",'Carnet de notes'!Z$3)&amp;" "&amp;IF(ISNUMBER('Carnet de notes'!Z15),SUBSTITUTE(TEXT('Carnet de notes'!Z15/('Carnet de notes'!Z$6+100*('Carnet de notes'!Z$6="")),"0%"),"%"," %"),IF('Carnet de notes'!Z15="M","manquant","exempté"))&amp;"; ")</f>
        <v/>
      </c>
      <c r="Z9" s="94" t="str">
        <f>IF(OR($A9="",'Carnet de notes'!AA15=""),"",IF('Carnet de notes'!AA$3="","Travail 15",'Carnet de notes'!AA$3)&amp;" "&amp;IF(ISNUMBER('Carnet de notes'!AA15),SUBSTITUTE(TEXT('Carnet de notes'!AA15/('Carnet de notes'!AA$6+100*('Carnet de notes'!AA$6="")),"0%"),"%"," %"),IF('Carnet de notes'!AA15="M","manquant","exempté"))&amp;"; ")</f>
        <v/>
      </c>
      <c r="AA9" s="94" t="str">
        <f>IF(OR($A9="",'Carnet de notes'!AB15=""),"",IF('Carnet de notes'!AB$3="","Travail 16",'Carnet de notes'!AB$3)&amp;" "&amp;IF(ISNUMBER('Carnet de notes'!AB15),SUBSTITUTE(TEXT('Carnet de notes'!AB15/('Carnet de notes'!AB$6+100*('Carnet de notes'!AB$6="")),"0%"),"%"," %"),IF('Carnet de notes'!AB15="M","manquant","exempté"))&amp;"; ")</f>
        <v/>
      </c>
      <c r="AB9" s="94" t="str">
        <f>IF(OR($A9="",'Carnet de notes'!AC15=""),"",IF('Carnet de notes'!AC$3="","Travail 17",'Carnet de notes'!AC$3)&amp;" "&amp;IF(ISNUMBER('Carnet de notes'!AC15),SUBSTITUTE(TEXT('Carnet de notes'!AC15/('Carnet de notes'!AC$6+100*('Carnet de notes'!AC$6="")),"0%"),"%"," %"),IF('Carnet de notes'!AC15="M","manquant","exempté"))&amp;"; ")</f>
        <v/>
      </c>
      <c r="AC9" s="94" t="str">
        <f>IF(OR($A9="",'Carnet de notes'!AD15=""),"",IF('Carnet de notes'!AD$3="","Travail 18",'Carnet de notes'!AD$3)&amp;" "&amp;IF(ISNUMBER('Carnet de notes'!AD15),SUBSTITUTE(TEXT('Carnet de notes'!AD15/('Carnet de notes'!AD$6+100*('Carnet de notes'!AD$6="")),"0%"),"%"," %"),IF('Carnet de notes'!AD15="M","manquant","exempté"))&amp;"; ")</f>
        <v/>
      </c>
      <c r="AD9" s="94" t="str">
        <f>IF(OR($A9="",'Carnet de notes'!AE15=""),"",IF('Carnet de notes'!AE$3="","Travail 19",'Carnet de notes'!AE$3)&amp;" "&amp;IF(ISNUMBER('Carnet de notes'!AE15),SUBSTITUTE(TEXT('Carnet de notes'!AE15/('Carnet de notes'!AE$6+100*('Carnet de notes'!AE$6="")),"0%"),"%"," %"),IF('Carnet de notes'!AE15="M","manquant","exempté"))&amp;"; ")</f>
        <v/>
      </c>
      <c r="AE9" s="94" t="str">
        <f>IF(OR($A9="",'Carnet de notes'!AF15=""),"",IF('Carnet de notes'!AF$3="","Travail 20",'Carnet de notes'!AF$3)&amp;" "&amp;IF(ISNUMBER('Carnet de notes'!AF15),SUBSTITUTE(TEXT('Carnet de notes'!AF15/('Carnet de notes'!AF$6+100*('Carnet de notes'!AF$6="")),"0%"),"%"," %"),IF('Carnet de notes'!AF15="M","manquant","exempté"))&amp;"; ")</f>
        <v/>
      </c>
      <c r="AF9" s="94" t="str">
        <f>IF(OR($A9="",'Carnet de notes'!AG15=""),"",IF('Carnet de notes'!AG$3="","Travail 21",'Carnet de notes'!AG$3)&amp;" "&amp;IF(ISNUMBER('Carnet de notes'!AG15),SUBSTITUTE(TEXT('Carnet de notes'!AG15/('Carnet de notes'!AG$6+100*('Carnet de notes'!AG$6="")),"0%"),"%"," %"),IF('Carnet de notes'!AG15="M","manquant","exempté"))&amp;"; ")</f>
        <v/>
      </c>
      <c r="AG9" s="94" t="str">
        <f>IF(OR($A9="",'Carnet de notes'!AH15=""),"",IF('Carnet de notes'!AH$3="","Travail 22",'Carnet de notes'!AH$3)&amp;" "&amp;IF(ISNUMBER('Carnet de notes'!AH15),SUBSTITUTE(TEXT('Carnet de notes'!AH15/('Carnet de notes'!AH$6+100*('Carnet de notes'!AH$6="")),"0%"),"%"," %"),IF('Carnet de notes'!AH15="M","manquant","exempté"))&amp;"; ")</f>
        <v/>
      </c>
      <c r="AH9" s="94" t="str">
        <f>IF(OR($A9="",'Carnet de notes'!AI15=""),"",IF('Carnet de notes'!AI$3="","Travail 23",'Carnet de notes'!AI$3)&amp;" "&amp;IF(ISNUMBER('Carnet de notes'!AI15),SUBSTITUTE(TEXT('Carnet de notes'!AI15/('Carnet de notes'!AI$6+100*('Carnet de notes'!AI$6="")),"0%"),"%"," %"),IF('Carnet de notes'!AI15="M","manquant","exempté"))&amp;"; ")</f>
        <v/>
      </c>
      <c r="AI9" s="94" t="str">
        <f>IF(OR($A9="",'Carnet de notes'!AJ15=""),"",IF('Carnet de notes'!AJ$3="","Travail 24",'Carnet de notes'!AJ$3)&amp;" "&amp;IF(ISNUMBER('Carnet de notes'!AJ15),SUBSTITUTE(TEXT('Carnet de notes'!AJ15/('Carnet de notes'!AJ$6+100*('Carnet de notes'!AJ$6="")),"0%"),"%"," %"),IF('Carnet de notes'!AJ15="M","manquant","exempté"))&amp;"; ")</f>
        <v/>
      </c>
      <c r="AJ9" s="94" t="str">
        <f>IF(OR($A9="",'Carnet de notes'!AK15=""),"",IF('Carnet de notes'!AK$3="","Travail 25",'Carnet de notes'!AK$3)&amp;" "&amp;IF(ISNUMBER('Carnet de notes'!AK15),SUBSTITUTE(TEXT('Carnet de notes'!AK15/('Carnet de notes'!AK$6+100*('Carnet de notes'!AK$6="")),"0%"),"%"," %"),IF('Carnet de notes'!AK15="M","manquant","exempté"))&amp;"; ")</f>
        <v/>
      </c>
      <c r="AK9" s="94" t="str">
        <f>IF(OR($A9="",'Carnet de notes'!AL15=""),"",IF('Carnet de notes'!AL$3="","Travail 26",'Carnet de notes'!AL$3)&amp;" "&amp;IF(ISNUMBER('Carnet de notes'!AL15),SUBSTITUTE(TEXT('Carnet de notes'!AL15/('Carnet de notes'!AL$6+100*('Carnet de notes'!AL$6="")),"0%"),"%"," %"),IF('Carnet de notes'!AL15="M","manquant","exempté"))&amp;"; ")</f>
        <v/>
      </c>
      <c r="AL9" s="94" t="str">
        <f>IF(OR($A9="",'Carnet de notes'!AM15=""),"",IF('Carnet de notes'!AM$3="","Travail 27",'Carnet de notes'!AM$3)&amp;" "&amp;IF(ISNUMBER('Carnet de notes'!AM15),SUBSTITUTE(TEXT('Carnet de notes'!AM15/('Carnet de notes'!AM$6+100*('Carnet de notes'!AM$6="")),"0%"),"%"," %"),IF('Carnet de notes'!AM15="M","manquant","exempté"))&amp;"; ")</f>
        <v/>
      </c>
      <c r="AM9" s="94" t="str">
        <f>IF(OR($A9="",'Carnet de notes'!AN15=""),"",IF('Carnet de notes'!AN$3="","Travail 28",'Carnet de notes'!AN$3)&amp;" "&amp;IF(ISNUMBER('Carnet de notes'!AN15),SUBSTITUTE(TEXT('Carnet de notes'!AN15/('Carnet de notes'!AN$6+100*('Carnet de notes'!AN$6="")),"0%"),"%"," %"),IF('Carnet de notes'!AN15="M","manquant","exempté"))&amp;"; ")</f>
        <v/>
      </c>
      <c r="AN9" s="94" t="str">
        <f>IF(OR($A9="",'Carnet de notes'!AO15=""),"",IF('Carnet de notes'!AO$3="","Travail 29",'Carnet de notes'!AO$3)&amp;" "&amp;IF(ISNUMBER('Carnet de notes'!AO15),SUBSTITUTE(TEXT('Carnet de notes'!AO15/('Carnet de notes'!AO$6+100*('Carnet de notes'!AO$6="")),"0%"),"%"," %"),IF('Carnet de notes'!AO15="M","manquant","exempté"))&amp;"; ")</f>
        <v/>
      </c>
      <c r="AO9" s="94" t="str">
        <f>IF(OR($A9="",'Carnet de notes'!AP15=""),"",IF('Carnet de notes'!AP$3="","Travail 30",'Carnet de notes'!AP$3)&amp;" "&amp;IF(ISNUMBER('Carnet de notes'!AP15),SUBSTITUTE(TEXT('Carnet de notes'!AP15/('Carnet de notes'!AP$6+100*('Carnet de notes'!AP$6="")),"0%"),"%"," %"),IF('Carnet de notes'!AP15="M","manquant","exempté"))&amp;"; ")</f>
        <v/>
      </c>
      <c r="AP9" s="94" t="str">
        <f>IF(OR($A9="",'Carnet de notes'!AQ15=""),"",IF('Carnet de notes'!AQ$3="","Travail 31",'Carnet de notes'!AQ$3)&amp;" "&amp;IF(ISNUMBER('Carnet de notes'!AQ15),SUBSTITUTE(TEXT('Carnet de notes'!AQ15/('Carnet de notes'!AQ$6+100*('Carnet de notes'!AQ$6="")),"0%"),"%"," %"),IF('Carnet de notes'!AQ15="M","manquant","exempté"))&amp;"; ")</f>
        <v/>
      </c>
      <c r="AQ9" s="94" t="str">
        <f>IF(OR($A9="",'Carnet de notes'!AR15=""),"",IF('Carnet de notes'!AR$3="","Travail 32",'Carnet de notes'!AR$3)&amp;" "&amp;IF(ISNUMBER('Carnet de notes'!AR15),SUBSTITUTE(TEXT('Carnet de notes'!AR15/('Carnet de notes'!AR$6+100*('Carnet de notes'!AR$6="")),"0%"),"%"," %"),IF('Carnet de notes'!AR15="M","manquant","exempté"))&amp;"; ")</f>
        <v/>
      </c>
      <c r="AR9" s="94" t="str">
        <f>IF(OR($A9="",'Carnet de notes'!AS15=""),"",IF('Carnet de notes'!AS$3="","Travail 33",'Carnet de notes'!AS$3)&amp;" "&amp;IF(ISNUMBER('Carnet de notes'!AS15),SUBSTITUTE(TEXT('Carnet de notes'!AS15/('Carnet de notes'!AS$6+100*('Carnet de notes'!AS$6="")),"0%"),"%"," %"),IF('Carnet de notes'!AS15="M","manquant","exempté"))&amp;"; ")</f>
        <v/>
      </c>
      <c r="AS9" s="94" t="str">
        <f>IF(OR($A9="",'Carnet de notes'!AT15=""),"",IF('Carnet de notes'!AT$3="","Travail 34",'Carnet de notes'!AT$3)&amp;" "&amp;IF(ISNUMBER('Carnet de notes'!AT15),SUBSTITUTE(TEXT('Carnet de notes'!AT15/('Carnet de notes'!AT$6+100*('Carnet de notes'!AT$6="")),"0%"),"%"," %"),IF('Carnet de notes'!AT15="M","manquant","exempté"))&amp;"; ")</f>
        <v/>
      </c>
      <c r="AT9" s="94" t="str">
        <f>IF(OR($A9="",'Carnet de notes'!AU15=""),"",IF('Carnet de notes'!AU$3="","Travail 35",'Carnet de notes'!AU$3)&amp;" "&amp;IF(ISNUMBER('Carnet de notes'!AU15),SUBSTITUTE(TEXT('Carnet de notes'!AU15/('Carnet de notes'!AU$6+100*('Carnet de notes'!AU$6="")),"0%"),"%"," %"),IF('Carnet de notes'!AU15="M","manquant","exempté"))&amp;"; ")</f>
        <v/>
      </c>
      <c r="AU9" s="94" t="str">
        <f>IF(OR($A9="",'Carnet de notes'!AV15=""),"",IF('Carnet de notes'!AV$3="","Travail 36",'Carnet de notes'!AV$3)&amp;" "&amp;IF(ISNUMBER('Carnet de notes'!AV15),SUBSTITUTE(TEXT('Carnet de notes'!AV15/('Carnet de notes'!AV$6+100*('Carnet de notes'!AV$6="")),"0%"),"%"," %"),IF('Carnet de notes'!AV15="M","manquant","exempté"))&amp;"; ")</f>
        <v/>
      </c>
      <c r="AV9" s="94" t="str">
        <f>IF(OR($A9="",'Carnet de notes'!AW15=""),"",IF('Carnet de notes'!AW$3="","Travail 37",'Carnet de notes'!AW$3)&amp;" "&amp;IF(ISNUMBER('Carnet de notes'!AW15),SUBSTITUTE(TEXT('Carnet de notes'!AW15/('Carnet de notes'!AW$6+100*('Carnet de notes'!AW$6="")),"0%"),"%"," %"),IF('Carnet de notes'!AW15="M","manquant","exempté"))&amp;"; ")</f>
        <v/>
      </c>
      <c r="AW9" s="94" t="str">
        <f>IF(OR($A9="",'Carnet de notes'!AX15=""),"",IF('Carnet de notes'!AX$3="","Travail 38",'Carnet de notes'!AX$3)&amp;" "&amp;IF(ISNUMBER('Carnet de notes'!AX15),SUBSTITUTE(TEXT('Carnet de notes'!AX15/('Carnet de notes'!AX$6+100*('Carnet de notes'!AX$6="")),"0%"),"%"," %"),IF('Carnet de notes'!AX15="M","manquant","exempté"))&amp;"; ")</f>
        <v/>
      </c>
      <c r="AX9" s="94" t="str">
        <f>IF(OR($A9="",'Carnet de notes'!AY15=""),"",IF('Carnet de notes'!AY$3="","Travail 39",'Carnet de notes'!AY$3)&amp;" "&amp;IF(ISNUMBER('Carnet de notes'!AY15),SUBSTITUTE(TEXT('Carnet de notes'!AY15/('Carnet de notes'!AY$6+100*('Carnet de notes'!AY$6="")),"0%"),"%"," %"),IF('Carnet de notes'!AY15="M","manquant","exempté"))&amp;"; ")</f>
        <v/>
      </c>
      <c r="AY9" s="94" t="str">
        <f>IF(OR($A9="",'Carnet de notes'!AZ15=""),"",IF('Carnet de notes'!AZ$3="","Travail 40",'Carnet de notes'!AZ$3)&amp;" "&amp;IF(ISNUMBER('Carnet de notes'!AZ15),SUBSTITUTE(TEXT('Carnet de notes'!AZ15/('Carnet de notes'!AZ$6+100*('Carnet de notes'!AZ$6="")),"0%"),"%"," %"),IF('Carnet de notes'!AZ15="M","manquant","exempté"))&amp;"; ")</f>
        <v/>
      </c>
      <c r="AZ9" s="94" t="str">
        <f>IF($A9="","",IF(ISNUMBER('Carnet de notes'!F15),'Carnet de notes'!F$3&amp;" "&amp;SUBSTITUTE(TEXT('Carnet de notes'!F15,"0%"),"%"," %")&amp;"; ","")&amp;IF(ISNUMBER('Carnet de notes'!G15),'Carnet de notes'!G$3&amp;" "&amp;SUBSTITUTE(TEXT('Carnet de notes'!G15,"0%"),"%"," %")&amp;"; ","")&amp;IF(ISNUMBER('Carnet de notes'!H15),'Carnet de notes'!H$3&amp;" "&amp;SUBSTITUTE(TEXT('Carnet de notes'!H15,"0%"),"%"," %")&amp;"; ","")&amp;IF(ISNUMBER('Carnet de notes'!I15),'Carnet de notes'!I$3&amp;" "&amp;SUBSTITUTE(TEXT('Carnet de notes'!I15,"0%"),"%"," %")&amp;"; ","")&amp;IF(ISNUMBER('Carnet de notes'!J15),'Carnet de notes'!J$3&amp;" "&amp;SUBSTITUTE(TEXT('Carnet de notes'!J15,"0%"),"%"," %")&amp;"; ","")&amp;IF(ISNUMBER('Carnet de notes'!K15),'Carnet de notes'!K$3&amp;" "&amp;SUBSTITUTE(TEXT('Carnet de notes'!K15,"0%"),"%"," %")&amp;"; ",""))</f>
        <v xml:space="preserve">Tests 61 %; Quiz 60 %; Travaux 22 %; Laboratoires et projets 66 %; </v>
      </c>
      <c r="BA9" s="94" t="str">
        <f t="shared" si="3"/>
        <v xml:space="preserve">Quiz sur les cellules 60 %; Laboratoire du microscope 68 %; Test de l'unité 1 : tissus et organes 60 %; Infographie : les systèmes du corps 67 %; Quiz de chimie 60 %; Laboratoire : types de réactions 64 %; Rapport sur le climat manquant; Test de l'unité 2 : chimie 62 %; </v>
      </c>
      <c r="BB9" s="94" t="str">
        <f>IF(NOT(ISNUMBER($K9)),"",IF(INDEX(Habiletés!$C$7:$C$46,$K9)="","","Utilisation du français oral "&amp;INDEX(Habiletés!$C$7:$C$46,$K9)&amp;"; ")&amp;IF(INDEX(Habiletés!$D$7:$D$46,$K9)="","","Fiabilité "&amp;INDEX(Habiletés!$D$7:$D$46,$K9)&amp;"; ")&amp;IF(INDEX(Habiletés!$E$7:$E$46,$K9)="","","Sens de l'organisation "&amp;INDEX(Habiletés!$E$7:$E$46,$K9)&amp;"; ")&amp;IF(INDEX(Habiletés!$F$7:$F$46,$K9)="","","Autonomie "&amp;INDEX(Habiletés!$F$7:$F$46,$K9)&amp;"; ")&amp;IF(INDEX(Habiletés!$G$7:$G$46,$K9)="","","Esprit de collaboration "&amp;INDEX(Habiletés!$G$7:$G$46,$K9)&amp;"; ")&amp;IF(INDEX(Habiletés!$H$7:$H$46,$K9)="","","Sens de l'initiative "&amp;INDEX(Habiletés!$H$7:$H$46,$K9)&amp;"; ")&amp;IF(INDEX(Habiletés!$I$7:$I$46,$K9)="","","Autorégulation "&amp;INDEX(Habiletés!$I$7:$I$46,$K9)&amp;"; "))</f>
        <v xml:space="preserve">Utilisation du français oral T; Fiabilité S; Sens de l'organisation S; Autonomie N; Esprit de collaboration T; Sens de l'initiative S; Autorégulation S; </v>
      </c>
    </row>
    <row r="10" spans="1:54" ht="62" customHeight="1" x14ac:dyDescent="0.45">
      <c r="A10" s="95" t="str">
        <f>IF('Carnet de notes'!$B16="","",'Carnet de notes'!$A16)</f>
        <v>S07</v>
      </c>
      <c r="B10" s="95" t="str">
        <f>IF($A10="","",'Carnet de notes'!$C16&amp;"")</f>
        <v>iel</v>
      </c>
      <c r="C10" s="96">
        <f>IF($A10="","",'Carnet de notes'!$D16)</f>
        <v>0.6634523809523809</v>
      </c>
      <c r="D10" s="95" t="str">
        <f>IF($A10="","",'Carnet de notes'!$E16&amp;"")</f>
        <v>Niveau 2</v>
      </c>
      <c r="E10" s="95" t="str">
        <f t="shared" si="0"/>
        <v>Tests 68 %; Quiz 80 %; Travaux 50 %; Laboratoires et projets 76 %</v>
      </c>
      <c r="F10" s="95" t="str">
        <f t="shared" si="1"/>
        <v>Quiz sur les cellules 85 %; Laboratoire du microscope 80 %; Test de l'unité 1 : tissus et organes 68 %; Infographie : les systèmes du corps manquant; Quiz de chimie 75 %; Laboratoire : types de réactions 72 %; Rapport sur le climat 75 %; Test de l'unité 2 : chimie 68 %</v>
      </c>
      <c r="G10" s="95" t="str">
        <f>IF($A10="","",'Carnet de notes'!$L16&amp;"")</f>
        <v>Réponses réfléchies quand l'intérêt est là. Infographie jamais remise malgré deux rappels. Le test de l'unité 2 montre de vrais progrès sur les types de réactions.</v>
      </c>
      <c r="H10" s="95" t="str">
        <f t="shared" si="2"/>
        <v>Utilisation du français oral E; Fiabilité S; Sens de l'organisation N; Autonomie S; Esprit de collaboration T; Sens de l'initiative T; Autorégulation S</v>
      </c>
      <c r="I10" s="95" t="str">
        <f>IF(NOT(ISNUMBER($K10)),"",INDEX(Habiletés!$J$7:$J$46,$K10)&amp;"")</f>
        <v>Deux rappels pour l'infographie. Apporte des idées nouvelles aux discussions en classe, toujours en français et avec le mot juste. Travaille mieux avec une liste de vérification écrite.</v>
      </c>
      <c r="K10" s="94">
        <f>IF($A10="","",IFERROR(MATCH($A10,Habiletés!$A$7:$A$46,0),""))</f>
        <v>7</v>
      </c>
      <c r="L10" s="94" t="str">
        <f>IF(OR($A10="",'Carnet de notes'!M16=""),"",IF('Carnet de notes'!M$3="","Travail 1",'Carnet de notes'!M$3)&amp;" "&amp;IF(ISNUMBER('Carnet de notes'!M16),SUBSTITUTE(TEXT('Carnet de notes'!M16/('Carnet de notes'!M$6+100*('Carnet de notes'!M$6="")),"0%"),"%"," %"),IF('Carnet de notes'!M16="M","manquant","exempté"))&amp;"; ")</f>
        <v xml:space="preserve">Quiz sur les cellules 85 %; </v>
      </c>
      <c r="M10" s="94" t="str">
        <f>IF(OR($A10="",'Carnet de notes'!N16=""),"",IF('Carnet de notes'!N$3="","Travail 2",'Carnet de notes'!N$3)&amp;" "&amp;IF(ISNUMBER('Carnet de notes'!N16),SUBSTITUTE(TEXT('Carnet de notes'!N16/('Carnet de notes'!N$6+100*('Carnet de notes'!N$6="")),"0%"),"%"," %"),IF('Carnet de notes'!N16="M","manquant","exempté"))&amp;"; ")</f>
        <v xml:space="preserve">Laboratoire du microscope 80 %; </v>
      </c>
      <c r="N10" s="94" t="str">
        <f>IF(OR($A10="",'Carnet de notes'!O16=""),"",IF('Carnet de notes'!O$3="","Travail 3",'Carnet de notes'!O$3)&amp;" "&amp;IF(ISNUMBER('Carnet de notes'!O16),SUBSTITUTE(TEXT('Carnet de notes'!O16/('Carnet de notes'!O$6+100*('Carnet de notes'!O$6="")),"0%"),"%"," %"),IF('Carnet de notes'!O16="M","manquant","exempté"))&amp;"; ")</f>
        <v xml:space="preserve">Test de l'unité 1 : tissus et organes 68 %; </v>
      </c>
      <c r="O10" s="94" t="str">
        <f>IF(OR($A10="",'Carnet de notes'!P16=""),"",IF('Carnet de notes'!P$3="","Travail 4",'Carnet de notes'!P$3)&amp;" "&amp;IF(ISNUMBER('Carnet de notes'!P16),SUBSTITUTE(TEXT('Carnet de notes'!P16/('Carnet de notes'!P$6+100*('Carnet de notes'!P$6="")),"0%"),"%"," %"),IF('Carnet de notes'!P16="M","manquant","exempté"))&amp;"; ")</f>
        <v xml:space="preserve">Infographie : les systèmes du corps manquant; </v>
      </c>
      <c r="P10" s="94" t="str">
        <f>IF(OR($A10="",'Carnet de notes'!Q16=""),"",IF('Carnet de notes'!Q$3="","Travail 5",'Carnet de notes'!Q$3)&amp;" "&amp;IF(ISNUMBER('Carnet de notes'!Q16),SUBSTITUTE(TEXT('Carnet de notes'!Q16/('Carnet de notes'!Q$6+100*('Carnet de notes'!Q$6="")),"0%"),"%"," %"),IF('Carnet de notes'!Q16="M","manquant","exempté"))&amp;"; ")</f>
        <v xml:space="preserve">Quiz de chimie 75 %; </v>
      </c>
      <c r="Q10" s="94" t="str">
        <f>IF(OR($A10="",'Carnet de notes'!R16=""),"",IF('Carnet de notes'!R$3="","Travail 6",'Carnet de notes'!R$3)&amp;" "&amp;IF(ISNUMBER('Carnet de notes'!R16),SUBSTITUTE(TEXT('Carnet de notes'!R16/('Carnet de notes'!R$6+100*('Carnet de notes'!R$6="")),"0%"),"%"," %"),IF('Carnet de notes'!R16="M","manquant","exempté"))&amp;"; ")</f>
        <v xml:space="preserve">Laboratoire : types de réactions 72 %; </v>
      </c>
      <c r="R10" s="94" t="str">
        <f>IF(OR($A10="",'Carnet de notes'!S16=""),"",IF('Carnet de notes'!S$3="","Travail 7",'Carnet de notes'!S$3)&amp;" "&amp;IF(ISNUMBER('Carnet de notes'!S16),SUBSTITUTE(TEXT('Carnet de notes'!S16/('Carnet de notes'!S$6+100*('Carnet de notes'!S$6="")),"0%"),"%"," %"),IF('Carnet de notes'!S16="M","manquant","exempté"))&amp;"; ")</f>
        <v xml:space="preserve">Rapport sur le climat 75 %; </v>
      </c>
      <c r="S10" s="94" t="str">
        <f>IF(OR($A10="",'Carnet de notes'!T16=""),"",IF('Carnet de notes'!T$3="","Travail 8",'Carnet de notes'!T$3)&amp;" "&amp;IF(ISNUMBER('Carnet de notes'!T16),SUBSTITUTE(TEXT('Carnet de notes'!T16/('Carnet de notes'!T$6+100*('Carnet de notes'!T$6="")),"0%"),"%"," %"),IF('Carnet de notes'!T16="M","manquant","exempté"))&amp;"; ")</f>
        <v xml:space="preserve">Test de l'unité 2 : chimie 68 %; </v>
      </c>
      <c r="T10" s="94" t="str">
        <f>IF(OR($A10="",'Carnet de notes'!U16=""),"",IF('Carnet de notes'!U$3="","Travail 9",'Carnet de notes'!U$3)&amp;" "&amp;IF(ISNUMBER('Carnet de notes'!U16),SUBSTITUTE(TEXT('Carnet de notes'!U16/('Carnet de notes'!U$6+100*('Carnet de notes'!U$6="")),"0%"),"%"," %"),IF('Carnet de notes'!U16="M","manquant","exempté"))&amp;"; ")</f>
        <v/>
      </c>
      <c r="U10" s="94" t="str">
        <f>IF(OR($A10="",'Carnet de notes'!V16=""),"",IF('Carnet de notes'!V$3="","Travail 10",'Carnet de notes'!V$3)&amp;" "&amp;IF(ISNUMBER('Carnet de notes'!V16),SUBSTITUTE(TEXT('Carnet de notes'!V16/('Carnet de notes'!V$6+100*('Carnet de notes'!V$6="")),"0%"),"%"," %"),IF('Carnet de notes'!V16="M","manquant","exempté"))&amp;"; ")</f>
        <v/>
      </c>
      <c r="V10" s="94" t="str">
        <f>IF(OR($A10="",'Carnet de notes'!W16=""),"",IF('Carnet de notes'!W$3="","Travail 11",'Carnet de notes'!W$3)&amp;" "&amp;IF(ISNUMBER('Carnet de notes'!W16),SUBSTITUTE(TEXT('Carnet de notes'!W16/('Carnet de notes'!W$6+100*('Carnet de notes'!W$6="")),"0%"),"%"," %"),IF('Carnet de notes'!W16="M","manquant","exempté"))&amp;"; ")</f>
        <v/>
      </c>
      <c r="W10" s="94" t="str">
        <f>IF(OR($A10="",'Carnet de notes'!X16=""),"",IF('Carnet de notes'!X$3="","Travail 12",'Carnet de notes'!X$3)&amp;" "&amp;IF(ISNUMBER('Carnet de notes'!X16),SUBSTITUTE(TEXT('Carnet de notes'!X16/('Carnet de notes'!X$6+100*('Carnet de notes'!X$6="")),"0%"),"%"," %"),IF('Carnet de notes'!X16="M","manquant","exempté"))&amp;"; ")</f>
        <v/>
      </c>
      <c r="X10" s="94" t="str">
        <f>IF(OR($A10="",'Carnet de notes'!Y16=""),"",IF('Carnet de notes'!Y$3="","Travail 13",'Carnet de notes'!Y$3)&amp;" "&amp;IF(ISNUMBER('Carnet de notes'!Y16),SUBSTITUTE(TEXT('Carnet de notes'!Y16/('Carnet de notes'!Y$6+100*('Carnet de notes'!Y$6="")),"0%"),"%"," %"),IF('Carnet de notes'!Y16="M","manquant","exempté"))&amp;"; ")</f>
        <v/>
      </c>
      <c r="Y10" s="94" t="str">
        <f>IF(OR($A10="",'Carnet de notes'!Z16=""),"",IF('Carnet de notes'!Z$3="","Travail 14",'Carnet de notes'!Z$3)&amp;" "&amp;IF(ISNUMBER('Carnet de notes'!Z16),SUBSTITUTE(TEXT('Carnet de notes'!Z16/('Carnet de notes'!Z$6+100*('Carnet de notes'!Z$6="")),"0%"),"%"," %"),IF('Carnet de notes'!Z16="M","manquant","exempté"))&amp;"; ")</f>
        <v/>
      </c>
      <c r="Z10" s="94" t="str">
        <f>IF(OR($A10="",'Carnet de notes'!AA16=""),"",IF('Carnet de notes'!AA$3="","Travail 15",'Carnet de notes'!AA$3)&amp;" "&amp;IF(ISNUMBER('Carnet de notes'!AA16),SUBSTITUTE(TEXT('Carnet de notes'!AA16/('Carnet de notes'!AA$6+100*('Carnet de notes'!AA$6="")),"0%"),"%"," %"),IF('Carnet de notes'!AA16="M","manquant","exempté"))&amp;"; ")</f>
        <v/>
      </c>
      <c r="AA10" s="94" t="str">
        <f>IF(OR($A10="",'Carnet de notes'!AB16=""),"",IF('Carnet de notes'!AB$3="","Travail 16",'Carnet de notes'!AB$3)&amp;" "&amp;IF(ISNUMBER('Carnet de notes'!AB16),SUBSTITUTE(TEXT('Carnet de notes'!AB16/('Carnet de notes'!AB$6+100*('Carnet de notes'!AB$6="")),"0%"),"%"," %"),IF('Carnet de notes'!AB16="M","manquant","exempté"))&amp;"; ")</f>
        <v/>
      </c>
      <c r="AB10" s="94" t="str">
        <f>IF(OR($A10="",'Carnet de notes'!AC16=""),"",IF('Carnet de notes'!AC$3="","Travail 17",'Carnet de notes'!AC$3)&amp;" "&amp;IF(ISNUMBER('Carnet de notes'!AC16),SUBSTITUTE(TEXT('Carnet de notes'!AC16/('Carnet de notes'!AC$6+100*('Carnet de notes'!AC$6="")),"0%"),"%"," %"),IF('Carnet de notes'!AC16="M","manquant","exempté"))&amp;"; ")</f>
        <v/>
      </c>
      <c r="AC10" s="94" t="str">
        <f>IF(OR($A10="",'Carnet de notes'!AD16=""),"",IF('Carnet de notes'!AD$3="","Travail 18",'Carnet de notes'!AD$3)&amp;" "&amp;IF(ISNUMBER('Carnet de notes'!AD16),SUBSTITUTE(TEXT('Carnet de notes'!AD16/('Carnet de notes'!AD$6+100*('Carnet de notes'!AD$6="")),"0%"),"%"," %"),IF('Carnet de notes'!AD16="M","manquant","exempté"))&amp;"; ")</f>
        <v/>
      </c>
      <c r="AD10" s="94" t="str">
        <f>IF(OR($A10="",'Carnet de notes'!AE16=""),"",IF('Carnet de notes'!AE$3="","Travail 19",'Carnet de notes'!AE$3)&amp;" "&amp;IF(ISNUMBER('Carnet de notes'!AE16),SUBSTITUTE(TEXT('Carnet de notes'!AE16/('Carnet de notes'!AE$6+100*('Carnet de notes'!AE$6="")),"0%"),"%"," %"),IF('Carnet de notes'!AE16="M","manquant","exempté"))&amp;"; ")</f>
        <v/>
      </c>
      <c r="AE10" s="94" t="str">
        <f>IF(OR($A10="",'Carnet de notes'!AF16=""),"",IF('Carnet de notes'!AF$3="","Travail 20",'Carnet de notes'!AF$3)&amp;" "&amp;IF(ISNUMBER('Carnet de notes'!AF16),SUBSTITUTE(TEXT('Carnet de notes'!AF16/('Carnet de notes'!AF$6+100*('Carnet de notes'!AF$6="")),"0%"),"%"," %"),IF('Carnet de notes'!AF16="M","manquant","exempté"))&amp;"; ")</f>
        <v/>
      </c>
      <c r="AF10" s="94" t="str">
        <f>IF(OR($A10="",'Carnet de notes'!AG16=""),"",IF('Carnet de notes'!AG$3="","Travail 21",'Carnet de notes'!AG$3)&amp;" "&amp;IF(ISNUMBER('Carnet de notes'!AG16),SUBSTITUTE(TEXT('Carnet de notes'!AG16/('Carnet de notes'!AG$6+100*('Carnet de notes'!AG$6="")),"0%"),"%"," %"),IF('Carnet de notes'!AG16="M","manquant","exempté"))&amp;"; ")</f>
        <v/>
      </c>
      <c r="AG10" s="94" t="str">
        <f>IF(OR($A10="",'Carnet de notes'!AH16=""),"",IF('Carnet de notes'!AH$3="","Travail 22",'Carnet de notes'!AH$3)&amp;" "&amp;IF(ISNUMBER('Carnet de notes'!AH16),SUBSTITUTE(TEXT('Carnet de notes'!AH16/('Carnet de notes'!AH$6+100*('Carnet de notes'!AH$6="")),"0%"),"%"," %"),IF('Carnet de notes'!AH16="M","manquant","exempté"))&amp;"; ")</f>
        <v/>
      </c>
      <c r="AH10" s="94" t="str">
        <f>IF(OR($A10="",'Carnet de notes'!AI16=""),"",IF('Carnet de notes'!AI$3="","Travail 23",'Carnet de notes'!AI$3)&amp;" "&amp;IF(ISNUMBER('Carnet de notes'!AI16),SUBSTITUTE(TEXT('Carnet de notes'!AI16/('Carnet de notes'!AI$6+100*('Carnet de notes'!AI$6="")),"0%"),"%"," %"),IF('Carnet de notes'!AI16="M","manquant","exempté"))&amp;"; ")</f>
        <v/>
      </c>
      <c r="AI10" s="94" t="str">
        <f>IF(OR($A10="",'Carnet de notes'!AJ16=""),"",IF('Carnet de notes'!AJ$3="","Travail 24",'Carnet de notes'!AJ$3)&amp;" "&amp;IF(ISNUMBER('Carnet de notes'!AJ16),SUBSTITUTE(TEXT('Carnet de notes'!AJ16/('Carnet de notes'!AJ$6+100*('Carnet de notes'!AJ$6="")),"0%"),"%"," %"),IF('Carnet de notes'!AJ16="M","manquant","exempté"))&amp;"; ")</f>
        <v/>
      </c>
      <c r="AJ10" s="94" t="str">
        <f>IF(OR($A10="",'Carnet de notes'!AK16=""),"",IF('Carnet de notes'!AK$3="","Travail 25",'Carnet de notes'!AK$3)&amp;" "&amp;IF(ISNUMBER('Carnet de notes'!AK16),SUBSTITUTE(TEXT('Carnet de notes'!AK16/('Carnet de notes'!AK$6+100*('Carnet de notes'!AK$6="")),"0%"),"%"," %"),IF('Carnet de notes'!AK16="M","manquant","exempté"))&amp;"; ")</f>
        <v/>
      </c>
      <c r="AK10" s="94" t="str">
        <f>IF(OR($A10="",'Carnet de notes'!AL16=""),"",IF('Carnet de notes'!AL$3="","Travail 26",'Carnet de notes'!AL$3)&amp;" "&amp;IF(ISNUMBER('Carnet de notes'!AL16),SUBSTITUTE(TEXT('Carnet de notes'!AL16/('Carnet de notes'!AL$6+100*('Carnet de notes'!AL$6="")),"0%"),"%"," %"),IF('Carnet de notes'!AL16="M","manquant","exempté"))&amp;"; ")</f>
        <v/>
      </c>
      <c r="AL10" s="94" t="str">
        <f>IF(OR($A10="",'Carnet de notes'!AM16=""),"",IF('Carnet de notes'!AM$3="","Travail 27",'Carnet de notes'!AM$3)&amp;" "&amp;IF(ISNUMBER('Carnet de notes'!AM16),SUBSTITUTE(TEXT('Carnet de notes'!AM16/('Carnet de notes'!AM$6+100*('Carnet de notes'!AM$6="")),"0%"),"%"," %"),IF('Carnet de notes'!AM16="M","manquant","exempté"))&amp;"; ")</f>
        <v/>
      </c>
      <c r="AM10" s="94" t="str">
        <f>IF(OR($A10="",'Carnet de notes'!AN16=""),"",IF('Carnet de notes'!AN$3="","Travail 28",'Carnet de notes'!AN$3)&amp;" "&amp;IF(ISNUMBER('Carnet de notes'!AN16),SUBSTITUTE(TEXT('Carnet de notes'!AN16/('Carnet de notes'!AN$6+100*('Carnet de notes'!AN$6="")),"0%"),"%"," %"),IF('Carnet de notes'!AN16="M","manquant","exempté"))&amp;"; ")</f>
        <v/>
      </c>
      <c r="AN10" s="94" t="str">
        <f>IF(OR($A10="",'Carnet de notes'!AO16=""),"",IF('Carnet de notes'!AO$3="","Travail 29",'Carnet de notes'!AO$3)&amp;" "&amp;IF(ISNUMBER('Carnet de notes'!AO16),SUBSTITUTE(TEXT('Carnet de notes'!AO16/('Carnet de notes'!AO$6+100*('Carnet de notes'!AO$6="")),"0%"),"%"," %"),IF('Carnet de notes'!AO16="M","manquant","exempté"))&amp;"; ")</f>
        <v/>
      </c>
      <c r="AO10" s="94" t="str">
        <f>IF(OR($A10="",'Carnet de notes'!AP16=""),"",IF('Carnet de notes'!AP$3="","Travail 30",'Carnet de notes'!AP$3)&amp;" "&amp;IF(ISNUMBER('Carnet de notes'!AP16),SUBSTITUTE(TEXT('Carnet de notes'!AP16/('Carnet de notes'!AP$6+100*('Carnet de notes'!AP$6="")),"0%"),"%"," %"),IF('Carnet de notes'!AP16="M","manquant","exempté"))&amp;"; ")</f>
        <v/>
      </c>
      <c r="AP10" s="94" t="str">
        <f>IF(OR($A10="",'Carnet de notes'!AQ16=""),"",IF('Carnet de notes'!AQ$3="","Travail 31",'Carnet de notes'!AQ$3)&amp;" "&amp;IF(ISNUMBER('Carnet de notes'!AQ16),SUBSTITUTE(TEXT('Carnet de notes'!AQ16/('Carnet de notes'!AQ$6+100*('Carnet de notes'!AQ$6="")),"0%"),"%"," %"),IF('Carnet de notes'!AQ16="M","manquant","exempté"))&amp;"; ")</f>
        <v/>
      </c>
      <c r="AQ10" s="94" t="str">
        <f>IF(OR($A10="",'Carnet de notes'!AR16=""),"",IF('Carnet de notes'!AR$3="","Travail 32",'Carnet de notes'!AR$3)&amp;" "&amp;IF(ISNUMBER('Carnet de notes'!AR16),SUBSTITUTE(TEXT('Carnet de notes'!AR16/('Carnet de notes'!AR$6+100*('Carnet de notes'!AR$6="")),"0%"),"%"," %"),IF('Carnet de notes'!AR16="M","manquant","exempté"))&amp;"; ")</f>
        <v/>
      </c>
      <c r="AR10" s="94" t="str">
        <f>IF(OR($A10="",'Carnet de notes'!AS16=""),"",IF('Carnet de notes'!AS$3="","Travail 33",'Carnet de notes'!AS$3)&amp;" "&amp;IF(ISNUMBER('Carnet de notes'!AS16),SUBSTITUTE(TEXT('Carnet de notes'!AS16/('Carnet de notes'!AS$6+100*('Carnet de notes'!AS$6="")),"0%"),"%"," %"),IF('Carnet de notes'!AS16="M","manquant","exempté"))&amp;"; ")</f>
        <v/>
      </c>
      <c r="AS10" s="94" t="str">
        <f>IF(OR($A10="",'Carnet de notes'!AT16=""),"",IF('Carnet de notes'!AT$3="","Travail 34",'Carnet de notes'!AT$3)&amp;" "&amp;IF(ISNUMBER('Carnet de notes'!AT16),SUBSTITUTE(TEXT('Carnet de notes'!AT16/('Carnet de notes'!AT$6+100*('Carnet de notes'!AT$6="")),"0%"),"%"," %"),IF('Carnet de notes'!AT16="M","manquant","exempté"))&amp;"; ")</f>
        <v/>
      </c>
      <c r="AT10" s="94" t="str">
        <f>IF(OR($A10="",'Carnet de notes'!AU16=""),"",IF('Carnet de notes'!AU$3="","Travail 35",'Carnet de notes'!AU$3)&amp;" "&amp;IF(ISNUMBER('Carnet de notes'!AU16),SUBSTITUTE(TEXT('Carnet de notes'!AU16/('Carnet de notes'!AU$6+100*('Carnet de notes'!AU$6="")),"0%"),"%"," %"),IF('Carnet de notes'!AU16="M","manquant","exempté"))&amp;"; ")</f>
        <v/>
      </c>
      <c r="AU10" s="94" t="str">
        <f>IF(OR($A10="",'Carnet de notes'!AV16=""),"",IF('Carnet de notes'!AV$3="","Travail 36",'Carnet de notes'!AV$3)&amp;" "&amp;IF(ISNUMBER('Carnet de notes'!AV16),SUBSTITUTE(TEXT('Carnet de notes'!AV16/('Carnet de notes'!AV$6+100*('Carnet de notes'!AV$6="")),"0%"),"%"," %"),IF('Carnet de notes'!AV16="M","manquant","exempté"))&amp;"; ")</f>
        <v/>
      </c>
      <c r="AV10" s="94" t="str">
        <f>IF(OR($A10="",'Carnet de notes'!AW16=""),"",IF('Carnet de notes'!AW$3="","Travail 37",'Carnet de notes'!AW$3)&amp;" "&amp;IF(ISNUMBER('Carnet de notes'!AW16),SUBSTITUTE(TEXT('Carnet de notes'!AW16/('Carnet de notes'!AW$6+100*('Carnet de notes'!AW$6="")),"0%"),"%"," %"),IF('Carnet de notes'!AW16="M","manquant","exempté"))&amp;"; ")</f>
        <v/>
      </c>
      <c r="AW10" s="94" t="str">
        <f>IF(OR($A10="",'Carnet de notes'!AX16=""),"",IF('Carnet de notes'!AX$3="","Travail 38",'Carnet de notes'!AX$3)&amp;" "&amp;IF(ISNUMBER('Carnet de notes'!AX16),SUBSTITUTE(TEXT('Carnet de notes'!AX16/('Carnet de notes'!AX$6+100*('Carnet de notes'!AX$6="")),"0%"),"%"," %"),IF('Carnet de notes'!AX16="M","manquant","exempté"))&amp;"; ")</f>
        <v/>
      </c>
      <c r="AX10" s="94" t="str">
        <f>IF(OR($A10="",'Carnet de notes'!AY16=""),"",IF('Carnet de notes'!AY$3="","Travail 39",'Carnet de notes'!AY$3)&amp;" "&amp;IF(ISNUMBER('Carnet de notes'!AY16),SUBSTITUTE(TEXT('Carnet de notes'!AY16/('Carnet de notes'!AY$6+100*('Carnet de notes'!AY$6="")),"0%"),"%"," %"),IF('Carnet de notes'!AY16="M","manquant","exempté"))&amp;"; ")</f>
        <v/>
      </c>
      <c r="AY10" s="94" t="str">
        <f>IF(OR($A10="",'Carnet de notes'!AZ16=""),"",IF('Carnet de notes'!AZ$3="","Travail 40",'Carnet de notes'!AZ$3)&amp;" "&amp;IF(ISNUMBER('Carnet de notes'!AZ16),SUBSTITUTE(TEXT('Carnet de notes'!AZ16/('Carnet de notes'!AZ$6+100*('Carnet de notes'!AZ$6="")),"0%"),"%"," %"),IF('Carnet de notes'!AZ16="M","manquant","exempté"))&amp;"; ")</f>
        <v/>
      </c>
      <c r="AZ10" s="94" t="str">
        <f>IF($A10="","",IF(ISNUMBER('Carnet de notes'!F16),'Carnet de notes'!F$3&amp;" "&amp;SUBSTITUTE(TEXT('Carnet de notes'!F16,"0%"),"%"," %")&amp;"; ","")&amp;IF(ISNUMBER('Carnet de notes'!G16),'Carnet de notes'!G$3&amp;" "&amp;SUBSTITUTE(TEXT('Carnet de notes'!G16,"0%"),"%"," %")&amp;"; ","")&amp;IF(ISNUMBER('Carnet de notes'!H16),'Carnet de notes'!H$3&amp;" "&amp;SUBSTITUTE(TEXT('Carnet de notes'!H16,"0%"),"%"," %")&amp;"; ","")&amp;IF(ISNUMBER('Carnet de notes'!I16),'Carnet de notes'!I$3&amp;" "&amp;SUBSTITUTE(TEXT('Carnet de notes'!I16,"0%"),"%"," %")&amp;"; ","")&amp;IF(ISNUMBER('Carnet de notes'!J16),'Carnet de notes'!J$3&amp;" "&amp;SUBSTITUTE(TEXT('Carnet de notes'!J16,"0%"),"%"," %")&amp;"; ","")&amp;IF(ISNUMBER('Carnet de notes'!K16),'Carnet de notes'!K$3&amp;" "&amp;SUBSTITUTE(TEXT('Carnet de notes'!K16,"0%"),"%"," %")&amp;"; ",""))</f>
        <v xml:space="preserve">Tests 68 %; Quiz 80 %; Travaux 50 %; Laboratoires et projets 76 %; </v>
      </c>
      <c r="BA10" s="94" t="str">
        <f t="shared" si="3"/>
        <v xml:space="preserve">Quiz sur les cellules 85 %; Laboratoire du microscope 80 %; Test de l'unité 1 : tissus et organes 68 %; Infographie : les systèmes du corps manquant; Quiz de chimie 75 %; Laboratoire : types de réactions 72 %; Rapport sur le climat 75 %; Test de l'unité 2 : chimie 68 %; </v>
      </c>
      <c r="BB10" s="94" t="str">
        <f>IF(NOT(ISNUMBER($K10)),"",IF(INDEX(Habiletés!$C$7:$C$46,$K10)="","","Utilisation du français oral "&amp;INDEX(Habiletés!$C$7:$C$46,$K10)&amp;"; ")&amp;IF(INDEX(Habiletés!$D$7:$D$46,$K10)="","","Fiabilité "&amp;INDEX(Habiletés!$D$7:$D$46,$K10)&amp;"; ")&amp;IF(INDEX(Habiletés!$E$7:$E$46,$K10)="","","Sens de l'organisation "&amp;INDEX(Habiletés!$E$7:$E$46,$K10)&amp;"; ")&amp;IF(INDEX(Habiletés!$F$7:$F$46,$K10)="","","Autonomie "&amp;INDEX(Habiletés!$F$7:$F$46,$K10)&amp;"; ")&amp;IF(INDEX(Habiletés!$G$7:$G$46,$K10)="","","Esprit de collaboration "&amp;INDEX(Habiletés!$G$7:$G$46,$K10)&amp;"; ")&amp;IF(INDEX(Habiletés!$H$7:$H$46,$K10)="","","Sens de l'initiative "&amp;INDEX(Habiletés!$H$7:$H$46,$K10)&amp;"; ")&amp;IF(INDEX(Habiletés!$I$7:$I$46,$K10)="","","Autorégulation "&amp;INDEX(Habiletés!$I$7:$I$46,$K10)&amp;"; "))</f>
        <v xml:space="preserve">Utilisation du français oral E; Fiabilité S; Sens de l'organisation N; Autonomie S; Esprit de collaboration T; Sens de l'initiative T; Autorégulation S; </v>
      </c>
    </row>
    <row r="11" spans="1:54" ht="62" customHeight="1" x14ac:dyDescent="0.45">
      <c r="A11" s="95" t="str">
        <f>IF('Carnet de notes'!$B17="","",'Carnet de notes'!$A17)</f>
        <v>S08</v>
      </c>
      <c r="B11" s="95" t="str">
        <f>IF($A11="","",'Carnet de notes'!$C17&amp;"")</f>
        <v>il</v>
      </c>
      <c r="C11" s="96">
        <f>IF($A11="","",'Carnet de notes'!$D17)</f>
        <v>0.68174603174603166</v>
      </c>
      <c r="D11" s="95" t="str">
        <f>IF($A11="","",'Carnet de notes'!$E17&amp;"")</f>
        <v>Niveau 2</v>
      </c>
      <c r="E11" s="95" t="str">
        <f t="shared" si="0"/>
        <v>Tests 66 %; Quiz 65 %; Travaux 71 %; Laboratoires et projets 70 %</v>
      </c>
      <c r="F11" s="95" t="str">
        <f t="shared" si="1"/>
        <v>Quiz sur les cellules 65 %; Laboratoire du microscope 72 %; Test de l'unité 1 : tissus et organes 66 %; Infographie : les systèmes du corps 73 %; Quiz de chimie 65 %; Laboratoire : types de réactions 68 %; Rapport sur le climat 70 %</v>
      </c>
      <c r="G11" s="95" t="str">
        <f>IF($A11="","",'Carnet de notes'!$L17&amp;"")</f>
        <v>Absent au test de l'unité 2, reprise prévue. Bon travail en laboratoire. Les résultats aux quiz varient d'une semaine à l'autre : il doit revoir ses notes de cours entre les classes.</v>
      </c>
      <c r="H11" s="95" t="str">
        <f t="shared" si="2"/>
        <v>Utilisation du français oral T; Fiabilité T; Sens de l'organisation S; Autonomie T; Esprit de collaboration T; Sens de l'initiative S; Autorégulation T</v>
      </c>
      <c r="I11" s="95" t="str">
        <f>IF(NOT(ISNUMBER($K11)),"",INDEX(Habiletés!$J$7:$J$46,$K11)&amp;"")</f>
        <v>Prévient de ses absences à l'avance. 29 sept. : cartable de notes en désordre. Bon partenaire de labo.</v>
      </c>
      <c r="K11" s="94">
        <f>IF($A11="","",IFERROR(MATCH($A11,Habiletés!$A$7:$A$46,0),""))</f>
        <v>8</v>
      </c>
      <c r="L11" s="94" t="str">
        <f>IF(OR($A11="",'Carnet de notes'!M17=""),"",IF('Carnet de notes'!M$3="","Travail 1",'Carnet de notes'!M$3)&amp;" "&amp;IF(ISNUMBER('Carnet de notes'!M17),SUBSTITUTE(TEXT('Carnet de notes'!M17/('Carnet de notes'!M$6+100*('Carnet de notes'!M$6="")),"0%"),"%"," %"),IF('Carnet de notes'!M17="M","manquant","exempté"))&amp;"; ")</f>
        <v xml:space="preserve">Quiz sur les cellules 65 %; </v>
      </c>
      <c r="M11" s="94" t="str">
        <f>IF(OR($A11="",'Carnet de notes'!N17=""),"",IF('Carnet de notes'!N$3="","Travail 2",'Carnet de notes'!N$3)&amp;" "&amp;IF(ISNUMBER('Carnet de notes'!N17),SUBSTITUTE(TEXT('Carnet de notes'!N17/('Carnet de notes'!N$6+100*('Carnet de notes'!N$6="")),"0%"),"%"," %"),IF('Carnet de notes'!N17="M","manquant","exempté"))&amp;"; ")</f>
        <v xml:space="preserve">Laboratoire du microscope 72 %; </v>
      </c>
      <c r="N11" s="94" t="str">
        <f>IF(OR($A11="",'Carnet de notes'!O17=""),"",IF('Carnet de notes'!O$3="","Travail 3",'Carnet de notes'!O$3)&amp;" "&amp;IF(ISNUMBER('Carnet de notes'!O17),SUBSTITUTE(TEXT('Carnet de notes'!O17/('Carnet de notes'!O$6+100*('Carnet de notes'!O$6="")),"0%"),"%"," %"),IF('Carnet de notes'!O17="M","manquant","exempté"))&amp;"; ")</f>
        <v xml:space="preserve">Test de l'unité 1 : tissus et organes 66 %; </v>
      </c>
      <c r="O11" s="94" t="str">
        <f>IF(OR($A11="",'Carnet de notes'!P17=""),"",IF('Carnet de notes'!P$3="","Travail 4",'Carnet de notes'!P$3)&amp;" "&amp;IF(ISNUMBER('Carnet de notes'!P17),SUBSTITUTE(TEXT('Carnet de notes'!P17/('Carnet de notes'!P$6+100*('Carnet de notes'!P$6="")),"0%"),"%"," %"),IF('Carnet de notes'!P17="M","manquant","exempté"))&amp;"; ")</f>
        <v xml:space="preserve">Infographie : les systèmes du corps 73 %; </v>
      </c>
      <c r="P11" s="94" t="str">
        <f>IF(OR($A11="",'Carnet de notes'!Q17=""),"",IF('Carnet de notes'!Q$3="","Travail 5",'Carnet de notes'!Q$3)&amp;" "&amp;IF(ISNUMBER('Carnet de notes'!Q17),SUBSTITUTE(TEXT('Carnet de notes'!Q17/('Carnet de notes'!Q$6+100*('Carnet de notes'!Q$6="")),"0%"),"%"," %"),IF('Carnet de notes'!Q17="M","manquant","exempté"))&amp;"; ")</f>
        <v xml:space="preserve">Quiz de chimie 65 %; </v>
      </c>
      <c r="Q11" s="94" t="str">
        <f>IF(OR($A11="",'Carnet de notes'!R17=""),"",IF('Carnet de notes'!R$3="","Travail 6",'Carnet de notes'!R$3)&amp;" "&amp;IF(ISNUMBER('Carnet de notes'!R17),SUBSTITUTE(TEXT('Carnet de notes'!R17/('Carnet de notes'!R$6+100*('Carnet de notes'!R$6="")),"0%"),"%"," %"),IF('Carnet de notes'!R17="M","manquant","exempté"))&amp;"; ")</f>
        <v xml:space="preserve">Laboratoire : types de réactions 68 %; </v>
      </c>
      <c r="R11" s="94" t="str">
        <f>IF(OR($A11="",'Carnet de notes'!S17=""),"",IF('Carnet de notes'!S$3="","Travail 7",'Carnet de notes'!S$3)&amp;" "&amp;IF(ISNUMBER('Carnet de notes'!S17),SUBSTITUTE(TEXT('Carnet de notes'!S17/('Carnet de notes'!S$6+100*('Carnet de notes'!S$6="")),"0%"),"%"," %"),IF('Carnet de notes'!S17="M","manquant","exempté"))&amp;"; ")</f>
        <v xml:space="preserve">Rapport sur le climat 70 %; </v>
      </c>
      <c r="S11" s="94" t="str">
        <f>IF(OR($A11="",'Carnet de notes'!T17=""),"",IF('Carnet de notes'!T$3="","Travail 8",'Carnet de notes'!T$3)&amp;" "&amp;IF(ISNUMBER('Carnet de notes'!T17),SUBSTITUTE(TEXT('Carnet de notes'!T17/('Carnet de notes'!T$6+100*('Carnet de notes'!T$6="")),"0%"),"%"," %"),IF('Carnet de notes'!T17="M","manquant","exempté"))&amp;"; ")</f>
        <v/>
      </c>
      <c r="T11" s="94" t="str">
        <f>IF(OR($A11="",'Carnet de notes'!U17=""),"",IF('Carnet de notes'!U$3="","Travail 9",'Carnet de notes'!U$3)&amp;" "&amp;IF(ISNUMBER('Carnet de notes'!U17),SUBSTITUTE(TEXT('Carnet de notes'!U17/('Carnet de notes'!U$6+100*('Carnet de notes'!U$6="")),"0%"),"%"," %"),IF('Carnet de notes'!U17="M","manquant","exempté"))&amp;"; ")</f>
        <v/>
      </c>
      <c r="U11" s="94" t="str">
        <f>IF(OR($A11="",'Carnet de notes'!V17=""),"",IF('Carnet de notes'!V$3="","Travail 10",'Carnet de notes'!V$3)&amp;" "&amp;IF(ISNUMBER('Carnet de notes'!V17),SUBSTITUTE(TEXT('Carnet de notes'!V17/('Carnet de notes'!V$6+100*('Carnet de notes'!V$6="")),"0%"),"%"," %"),IF('Carnet de notes'!V17="M","manquant","exempté"))&amp;"; ")</f>
        <v/>
      </c>
      <c r="V11" s="94" t="str">
        <f>IF(OR($A11="",'Carnet de notes'!W17=""),"",IF('Carnet de notes'!W$3="","Travail 11",'Carnet de notes'!W$3)&amp;" "&amp;IF(ISNUMBER('Carnet de notes'!W17),SUBSTITUTE(TEXT('Carnet de notes'!W17/('Carnet de notes'!W$6+100*('Carnet de notes'!W$6="")),"0%"),"%"," %"),IF('Carnet de notes'!W17="M","manquant","exempté"))&amp;"; ")</f>
        <v/>
      </c>
      <c r="W11" s="94" t="str">
        <f>IF(OR($A11="",'Carnet de notes'!X17=""),"",IF('Carnet de notes'!X$3="","Travail 12",'Carnet de notes'!X$3)&amp;" "&amp;IF(ISNUMBER('Carnet de notes'!X17),SUBSTITUTE(TEXT('Carnet de notes'!X17/('Carnet de notes'!X$6+100*('Carnet de notes'!X$6="")),"0%"),"%"," %"),IF('Carnet de notes'!X17="M","manquant","exempté"))&amp;"; ")</f>
        <v/>
      </c>
      <c r="X11" s="94" t="str">
        <f>IF(OR($A11="",'Carnet de notes'!Y17=""),"",IF('Carnet de notes'!Y$3="","Travail 13",'Carnet de notes'!Y$3)&amp;" "&amp;IF(ISNUMBER('Carnet de notes'!Y17),SUBSTITUTE(TEXT('Carnet de notes'!Y17/('Carnet de notes'!Y$6+100*('Carnet de notes'!Y$6="")),"0%"),"%"," %"),IF('Carnet de notes'!Y17="M","manquant","exempté"))&amp;"; ")</f>
        <v/>
      </c>
      <c r="Y11" s="94" t="str">
        <f>IF(OR($A11="",'Carnet de notes'!Z17=""),"",IF('Carnet de notes'!Z$3="","Travail 14",'Carnet de notes'!Z$3)&amp;" "&amp;IF(ISNUMBER('Carnet de notes'!Z17),SUBSTITUTE(TEXT('Carnet de notes'!Z17/('Carnet de notes'!Z$6+100*('Carnet de notes'!Z$6="")),"0%"),"%"," %"),IF('Carnet de notes'!Z17="M","manquant","exempté"))&amp;"; ")</f>
        <v/>
      </c>
      <c r="Z11" s="94" t="str">
        <f>IF(OR($A11="",'Carnet de notes'!AA17=""),"",IF('Carnet de notes'!AA$3="","Travail 15",'Carnet de notes'!AA$3)&amp;" "&amp;IF(ISNUMBER('Carnet de notes'!AA17),SUBSTITUTE(TEXT('Carnet de notes'!AA17/('Carnet de notes'!AA$6+100*('Carnet de notes'!AA$6="")),"0%"),"%"," %"),IF('Carnet de notes'!AA17="M","manquant","exempté"))&amp;"; ")</f>
        <v/>
      </c>
      <c r="AA11" s="94" t="str">
        <f>IF(OR($A11="",'Carnet de notes'!AB17=""),"",IF('Carnet de notes'!AB$3="","Travail 16",'Carnet de notes'!AB$3)&amp;" "&amp;IF(ISNUMBER('Carnet de notes'!AB17),SUBSTITUTE(TEXT('Carnet de notes'!AB17/('Carnet de notes'!AB$6+100*('Carnet de notes'!AB$6="")),"0%"),"%"," %"),IF('Carnet de notes'!AB17="M","manquant","exempté"))&amp;"; ")</f>
        <v/>
      </c>
      <c r="AB11" s="94" t="str">
        <f>IF(OR($A11="",'Carnet de notes'!AC17=""),"",IF('Carnet de notes'!AC$3="","Travail 17",'Carnet de notes'!AC$3)&amp;" "&amp;IF(ISNUMBER('Carnet de notes'!AC17),SUBSTITUTE(TEXT('Carnet de notes'!AC17/('Carnet de notes'!AC$6+100*('Carnet de notes'!AC$6="")),"0%"),"%"," %"),IF('Carnet de notes'!AC17="M","manquant","exempté"))&amp;"; ")</f>
        <v/>
      </c>
      <c r="AC11" s="94" t="str">
        <f>IF(OR($A11="",'Carnet de notes'!AD17=""),"",IF('Carnet de notes'!AD$3="","Travail 18",'Carnet de notes'!AD$3)&amp;" "&amp;IF(ISNUMBER('Carnet de notes'!AD17),SUBSTITUTE(TEXT('Carnet de notes'!AD17/('Carnet de notes'!AD$6+100*('Carnet de notes'!AD$6="")),"0%"),"%"," %"),IF('Carnet de notes'!AD17="M","manquant","exempté"))&amp;"; ")</f>
        <v/>
      </c>
      <c r="AD11" s="94" t="str">
        <f>IF(OR($A11="",'Carnet de notes'!AE17=""),"",IF('Carnet de notes'!AE$3="","Travail 19",'Carnet de notes'!AE$3)&amp;" "&amp;IF(ISNUMBER('Carnet de notes'!AE17),SUBSTITUTE(TEXT('Carnet de notes'!AE17/('Carnet de notes'!AE$6+100*('Carnet de notes'!AE$6="")),"0%"),"%"," %"),IF('Carnet de notes'!AE17="M","manquant","exempté"))&amp;"; ")</f>
        <v/>
      </c>
      <c r="AE11" s="94" t="str">
        <f>IF(OR($A11="",'Carnet de notes'!AF17=""),"",IF('Carnet de notes'!AF$3="","Travail 20",'Carnet de notes'!AF$3)&amp;" "&amp;IF(ISNUMBER('Carnet de notes'!AF17),SUBSTITUTE(TEXT('Carnet de notes'!AF17/('Carnet de notes'!AF$6+100*('Carnet de notes'!AF$6="")),"0%"),"%"," %"),IF('Carnet de notes'!AF17="M","manquant","exempté"))&amp;"; ")</f>
        <v/>
      </c>
      <c r="AF11" s="94" t="str">
        <f>IF(OR($A11="",'Carnet de notes'!AG17=""),"",IF('Carnet de notes'!AG$3="","Travail 21",'Carnet de notes'!AG$3)&amp;" "&amp;IF(ISNUMBER('Carnet de notes'!AG17),SUBSTITUTE(TEXT('Carnet de notes'!AG17/('Carnet de notes'!AG$6+100*('Carnet de notes'!AG$6="")),"0%"),"%"," %"),IF('Carnet de notes'!AG17="M","manquant","exempté"))&amp;"; ")</f>
        <v/>
      </c>
      <c r="AG11" s="94" t="str">
        <f>IF(OR($A11="",'Carnet de notes'!AH17=""),"",IF('Carnet de notes'!AH$3="","Travail 22",'Carnet de notes'!AH$3)&amp;" "&amp;IF(ISNUMBER('Carnet de notes'!AH17),SUBSTITUTE(TEXT('Carnet de notes'!AH17/('Carnet de notes'!AH$6+100*('Carnet de notes'!AH$6="")),"0%"),"%"," %"),IF('Carnet de notes'!AH17="M","manquant","exempté"))&amp;"; ")</f>
        <v/>
      </c>
      <c r="AH11" s="94" t="str">
        <f>IF(OR($A11="",'Carnet de notes'!AI17=""),"",IF('Carnet de notes'!AI$3="","Travail 23",'Carnet de notes'!AI$3)&amp;" "&amp;IF(ISNUMBER('Carnet de notes'!AI17),SUBSTITUTE(TEXT('Carnet de notes'!AI17/('Carnet de notes'!AI$6+100*('Carnet de notes'!AI$6="")),"0%"),"%"," %"),IF('Carnet de notes'!AI17="M","manquant","exempté"))&amp;"; ")</f>
        <v/>
      </c>
      <c r="AI11" s="94" t="str">
        <f>IF(OR($A11="",'Carnet de notes'!AJ17=""),"",IF('Carnet de notes'!AJ$3="","Travail 24",'Carnet de notes'!AJ$3)&amp;" "&amp;IF(ISNUMBER('Carnet de notes'!AJ17),SUBSTITUTE(TEXT('Carnet de notes'!AJ17/('Carnet de notes'!AJ$6+100*('Carnet de notes'!AJ$6="")),"0%"),"%"," %"),IF('Carnet de notes'!AJ17="M","manquant","exempté"))&amp;"; ")</f>
        <v/>
      </c>
      <c r="AJ11" s="94" t="str">
        <f>IF(OR($A11="",'Carnet de notes'!AK17=""),"",IF('Carnet de notes'!AK$3="","Travail 25",'Carnet de notes'!AK$3)&amp;" "&amp;IF(ISNUMBER('Carnet de notes'!AK17),SUBSTITUTE(TEXT('Carnet de notes'!AK17/('Carnet de notes'!AK$6+100*('Carnet de notes'!AK$6="")),"0%"),"%"," %"),IF('Carnet de notes'!AK17="M","manquant","exempté"))&amp;"; ")</f>
        <v/>
      </c>
      <c r="AK11" s="94" t="str">
        <f>IF(OR($A11="",'Carnet de notes'!AL17=""),"",IF('Carnet de notes'!AL$3="","Travail 26",'Carnet de notes'!AL$3)&amp;" "&amp;IF(ISNUMBER('Carnet de notes'!AL17),SUBSTITUTE(TEXT('Carnet de notes'!AL17/('Carnet de notes'!AL$6+100*('Carnet de notes'!AL$6="")),"0%"),"%"," %"),IF('Carnet de notes'!AL17="M","manquant","exempté"))&amp;"; ")</f>
        <v/>
      </c>
      <c r="AL11" s="94" t="str">
        <f>IF(OR($A11="",'Carnet de notes'!AM17=""),"",IF('Carnet de notes'!AM$3="","Travail 27",'Carnet de notes'!AM$3)&amp;" "&amp;IF(ISNUMBER('Carnet de notes'!AM17),SUBSTITUTE(TEXT('Carnet de notes'!AM17/('Carnet de notes'!AM$6+100*('Carnet de notes'!AM$6="")),"0%"),"%"," %"),IF('Carnet de notes'!AM17="M","manquant","exempté"))&amp;"; ")</f>
        <v/>
      </c>
      <c r="AM11" s="94" t="str">
        <f>IF(OR($A11="",'Carnet de notes'!AN17=""),"",IF('Carnet de notes'!AN$3="","Travail 28",'Carnet de notes'!AN$3)&amp;" "&amp;IF(ISNUMBER('Carnet de notes'!AN17),SUBSTITUTE(TEXT('Carnet de notes'!AN17/('Carnet de notes'!AN$6+100*('Carnet de notes'!AN$6="")),"0%"),"%"," %"),IF('Carnet de notes'!AN17="M","manquant","exempté"))&amp;"; ")</f>
        <v/>
      </c>
      <c r="AN11" s="94" t="str">
        <f>IF(OR($A11="",'Carnet de notes'!AO17=""),"",IF('Carnet de notes'!AO$3="","Travail 29",'Carnet de notes'!AO$3)&amp;" "&amp;IF(ISNUMBER('Carnet de notes'!AO17),SUBSTITUTE(TEXT('Carnet de notes'!AO17/('Carnet de notes'!AO$6+100*('Carnet de notes'!AO$6="")),"0%"),"%"," %"),IF('Carnet de notes'!AO17="M","manquant","exempté"))&amp;"; ")</f>
        <v/>
      </c>
      <c r="AO11" s="94" t="str">
        <f>IF(OR($A11="",'Carnet de notes'!AP17=""),"",IF('Carnet de notes'!AP$3="","Travail 30",'Carnet de notes'!AP$3)&amp;" "&amp;IF(ISNUMBER('Carnet de notes'!AP17),SUBSTITUTE(TEXT('Carnet de notes'!AP17/('Carnet de notes'!AP$6+100*('Carnet de notes'!AP$6="")),"0%"),"%"," %"),IF('Carnet de notes'!AP17="M","manquant","exempté"))&amp;"; ")</f>
        <v/>
      </c>
      <c r="AP11" s="94" t="str">
        <f>IF(OR($A11="",'Carnet de notes'!AQ17=""),"",IF('Carnet de notes'!AQ$3="","Travail 31",'Carnet de notes'!AQ$3)&amp;" "&amp;IF(ISNUMBER('Carnet de notes'!AQ17),SUBSTITUTE(TEXT('Carnet de notes'!AQ17/('Carnet de notes'!AQ$6+100*('Carnet de notes'!AQ$6="")),"0%"),"%"," %"),IF('Carnet de notes'!AQ17="M","manquant","exempté"))&amp;"; ")</f>
        <v/>
      </c>
      <c r="AQ11" s="94" t="str">
        <f>IF(OR($A11="",'Carnet de notes'!AR17=""),"",IF('Carnet de notes'!AR$3="","Travail 32",'Carnet de notes'!AR$3)&amp;" "&amp;IF(ISNUMBER('Carnet de notes'!AR17),SUBSTITUTE(TEXT('Carnet de notes'!AR17/('Carnet de notes'!AR$6+100*('Carnet de notes'!AR$6="")),"0%"),"%"," %"),IF('Carnet de notes'!AR17="M","manquant","exempté"))&amp;"; ")</f>
        <v/>
      </c>
      <c r="AR11" s="94" t="str">
        <f>IF(OR($A11="",'Carnet de notes'!AS17=""),"",IF('Carnet de notes'!AS$3="","Travail 33",'Carnet de notes'!AS$3)&amp;" "&amp;IF(ISNUMBER('Carnet de notes'!AS17),SUBSTITUTE(TEXT('Carnet de notes'!AS17/('Carnet de notes'!AS$6+100*('Carnet de notes'!AS$6="")),"0%"),"%"," %"),IF('Carnet de notes'!AS17="M","manquant","exempté"))&amp;"; ")</f>
        <v/>
      </c>
      <c r="AS11" s="94" t="str">
        <f>IF(OR($A11="",'Carnet de notes'!AT17=""),"",IF('Carnet de notes'!AT$3="","Travail 34",'Carnet de notes'!AT$3)&amp;" "&amp;IF(ISNUMBER('Carnet de notes'!AT17),SUBSTITUTE(TEXT('Carnet de notes'!AT17/('Carnet de notes'!AT$6+100*('Carnet de notes'!AT$6="")),"0%"),"%"," %"),IF('Carnet de notes'!AT17="M","manquant","exempté"))&amp;"; ")</f>
        <v/>
      </c>
      <c r="AT11" s="94" t="str">
        <f>IF(OR($A11="",'Carnet de notes'!AU17=""),"",IF('Carnet de notes'!AU$3="","Travail 35",'Carnet de notes'!AU$3)&amp;" "&amp;IF(ISNUMBER('Carnet de notes'!AU17),SUBSTITUTE(TEXT('Carnet de notes'!AU17/('Carnet de notes'!AU$6+100*('Carnet de notes'!AU$6="")),"0%"),"%"," %"),IF('Carnet de notes'!AU17="M","manquant","exempté"))&amp;"; ")</f>
        <v/>
      </c>
      <c r="AU11" s="94" t="str">
        <f>IF(OR($A11="",'Carnet de notes'!AV17=""),"",IF('Carnet de notes'!AV$3="","Travail 36",'Carnet de notes'!AV$3)&amp;" "&amp;IF(ISNUMBER('Carnet de notes'!AV17),SUBSTITUTE(TEXT('Carnet de notes'!AV17/('Carnet de notes'!AV$6+100*('Carnet de notes'!AV$6="")),"0%"),"%"," %"),IF('Carnet de notes'!AV17="M","manquant","exempté"))&amp;"; ")</f>
        <v/>
      </c>
      <c r="AV11" s="94" t="str">
        <f>IF(OR($A11="",'Carnet de notes'!AW17=""),"",IF('Carnet de notes'!AW$3="","Travail 37",'Carnet de notes'!AW$3)&amp;" "&amp;IF(ISNUMBER('Carnet de notes'!AW17),SUBSTITUTE(TEXT('Carnet de notes'!AW17/('Carnet de notes'!AW$6+100*('Carnet de notes'!AW$6="")),"0%"),"%"," %"),IF('Carnet de notes'!AW17="M","manquant","exempté"))&amp;"; ")</f>
        <v/>
      </c>
      <c r="AW11" s="94" t="str">
        <f>IF(OR($A11="",'Carnet de notes'!AX17=""),"",IF('Carnet de notes'!AX$3="","Travail 38",'Carnet de notes'!AX$3)&amp;" "&amp;IF(ISNUMBER('Carnet de notes'!AX17),SUBSTITUTE(TEXT('Carnet de notes'!AX17/('Carnet de notes'!AX$6+100*('Carnet de notes'!AX$6="")),"0%"),"%"," %"),IF('Carnet de notes'!AX17="M","manquant","exempté"))&amp;"; ")</f>
        <v/>
      </c>
      <c r="AX11" s="94" t="str">
        <f>IF(OR($A11="",'Carnet de notes'!AY17=""),"",IF('Carnet de notes'!AY$3="","Travail 39",'Carnet de notes'!AY$3)&amp;" "&amp;IF(ISNUMBER('Carnet de notes'!AY17),SUBSTITUTE(TEXT('Carnet de notes'!AY17/('Carnet de notes'!AY$6+100*('Carnet de notes'!AY$6="")),"0%"),"%"," %"),IF('Carnet de notes'!AY17="M","manquant","exempté"))&amp;"; ")</f>
        <v/>
      </c>
      <c r="AY11" s="94" t="str">
        <f>IF(OR($A11="",'Carnet de notes'!AZ17=""),"",IF('Carnet de notes'!AZ$3="","Travail 40",'Carnet de notes'!AZ$3)&amp;" "&amp;IF(ISNUMBER('Carnet de notes'!AZ17),SUBSTITUTE(TEXT('Carnet de notes'!AZ17/('Carnet de notes'!AZ$6+100*('Carnet de notes'!AZ$6="")),"0%"),"%"," %"),IF('Carnet de notes'!AZ17="M","manquant","exempté"))&amp;"; ")</f>
        <v/>
      </c>
      <c r="AZ11" s="94" t="str">
        <f>IF($A11="","",IF(ISNUMBER('Carnet de notes'!F17),'Carnet de notes'!F$3&amp;" "&amp;SUBSTITUTE(TEXT('Carnet de notes'!F17,"0%"),"%"," %")&amp;"; ","")&amp;IF(ISNUMBER('Carnet de notes'!G17),'Carnet de notes'!G$3&amp;" "&amp;SUBSTITUTE(TEXT('Carnet de notes'!G17,"0%"),"%"," %")&amp;"; ","")&amp;IF(ISNUMBER('Carnet de notes'!H17),'Carnet de notes'!H$3&amp;" "&amp;SUBSTITUTE(TEXT('Carnet de notes'!H17,"0%"),"%"," %")&amp;"; ","")&amp;IF(ISNUMBER('Carnet de notes'!I17),'Carnet de notes'!I$3&amp;" "&amp;SUBSTITUTE(TEXT('Carnet de notes'!I17,"0%"),"%"," %")&amp;"; ","")&amp;IF(ISNUMBER('Carnet de notes'!J17),'Carnet de notes'!J$3&amp;" "&amp;SUBSTITUTE(TEXT('Carnet de notes'!J17,"0%"),"%"," %")&amp;"; ","")&amp;IF(ISNUMBER('Carnet de notes'!K17),'Carnet de notes'!K$3&amp;" "&amp;SUBSTITUTE(TEXT('Carnet de notes'!K17,"0%"),"%"," %")&amp;"; ",""))</f>
        <v xml:space="preserve">Tests 66 %; Quiz 65 %; Travaux 71 %; Laboratoires et projets 70 %; </v>
      </c>
      <c r="BA11" s="94" t="str">
        <f t="shared" si="3"/>
        <v xml:space="preserve">Quiz sur les cellules 65 %; Laboratoire du microscope 72 %; Test de l'unité 1 : tissus et organes 66 %; Infographie : les systèmes du corps 73 %; Quiz de chimie 65 %; Laboratoire : types de réactions 68 %; Rapport sur le climat 70 %; </v>
      </c>
      <c r="BB11" s="94" t="str">
        <f>IF(NOT(ISNUMBER($K11)),"",IF(INDEX(Habiletés!$C$7:$C$46,$K11)="","","Utilisation du français oral "&amp;INDEX(Habiletés!$C$7:$C$46,$K11)&amp;"; ")&amp;IF(INDEX(Habiletés!$D$7:$D$46,$K11)="","","Fiabilité "&amp;INDEX(Habiletés!$D$7:$D$46,$K11)&amp;"; ")&amp;IF(INDEX(Habiletés!$E$7:$E$46,$K11)="","","Sens de l'organisation "&amp;INDEX(Habiletés!$E$7:$E$46,$K11)&amp;"; ")&amp;IF(INDEX(Habiletés!$F$7:$F$46,$K11)="","","Autonomie "&amp;INDEX(Habiletés!$F$7:$F$46,$K11)&amp;"; ")&amp;IF(INDEX(Habiletés!$G$7:$G$46,$K11)="","","Esprit de collaboration "&amp;INDEX(Habiletés!$G$7:$G$46,$K11)&amp;"; ")&amp;IF(INDEX(Habiletés!$H$7:$H$46,$K11)="","","Sens de l'initiative "&amp;INDEX(Habiletés!$H$7:$H$46,$K11)&amp;"; ")&amp;IF(INDEX(Habiletés!$I$7:$I$46,$K11)="","","Autorégulation "&amp;INDEX(Habiletés!$I$7:$I$46,$K11)&amp;"; "))</f>
        <v xml:space="preserve">Utilisation du français oral T; Fiabilité T; Sens de l'organisation S; Autonomie T; Esprit de collaboration T; Sens de l'initiative S; Autorégulation T; </v>
      </c>
    </row>
    <row r="12" spans="1:54" ht="62" customHeight="1" x14ac:dyDescent="0.45">
      <c r="A12" s="95" t="str">
        <f>IF('Carnet de notes'!$B18="","",'Carnet de notes'!$A18)</f>
        <v/>
      </c>
      <c r="B12" s="95" t="str">
        <f>IF($A12="","",'Carnet de notes'!$C18&amp;"")</f>
        <v/>
      </c>
      <c r="C12" s="96" t="str">
        <f>IF($A12="","",'Carnet de notes'!$D18)</f>
        <v/>
      </c>
      <c r="D12" s="95" t="str">
        <f>IF($A12="","",'Carnet de notes'!$E18&amp;"")</f>
        <v/>
      </c>
      <c r="E12" s="95" t="str">
        <f t="shared" si="0"/>
        <v/>
      </c>
      <c r="F12" s="95" t="str">
        <f t="shared" si="1"/>
        <v/>
      </c>
      <c r="G12" s="95" t="str">
        <f>IF($A12="","",'Carnet de notes'!$L18&amp;"")</f>
        <v/>
      </c>
      <c r="H12" s="95" t="str">
        <f t="shared" si="2"/>
        <v/>
      </c>
      <c r="I12" s="95" t="str">
        <f>IF(NOT(ISNUMBER($K12)),"",INDEX(Habiletés!$J$7:$J$46,$K12)&amp;"")</f>
        <v/>
      </c>
      <c r="K12" s="94" t="str">
        <f>IF($A12="","",IFERROR(MATCH($A12,Habiletés!$A$7:$A$46,0),""))</f>
        <v/>
      </c>
      <c r="L12" s="94" t="str">
        <f>IF(OR($A12="",'Carnet de notes'!M18=""),"",IF('Carnet de notes'!M$3="","Travail 1",'Carnet de notes'!M$3)&amp;" "&amp;IF(ISNUMBER('Carnet de notes'!M18),SUBSTITUTE(TEXT('Carnet de notes'!M18/('Carnet de notes'!M$6+100*('Carnet de notes'!M$6="")),"0%"),"%"," %"),IF('Carnet de notes'!M18="M","manquant","exempté"))&amp;"; ")</f>
        <v/>
      </c>
      <c r="M12" s="94" t="str">
        <f>IF(OR($A12="",'Carnet de notes'!N18=""),"",IF('Carnet de notes'!N$3="","Travail 2",'Carnet de notes'!N$3)&amp;" "&amp;IF(ISNUMBER('Carnet de notes'!N18),SUBSTITUTE(TEXT('Carnet de notes'!N18/('Carnet de notes'!N$6+100*('Carnet de notes'!N$6="")),"0%"),"%"," %"),IF('Carnet de notes'!N18="M","manquant","exempté"))&amp;"; ")</f>
        <v/>
      </c>
      <c r="N12" s="94" t="str">
        <f>IF(OR($A12="",'Carnet de notes'!O18=""),"",IF('Carnet de notes'!O$3="","Travail 3",'Carnet de notes'!O$3)&amp;" "&amp;IF(ISNUMBER('Carnet de notes'!O18),SUBSTITUTE(TEXT('Carnet de notes'!O18/('Carnet de notes'!O$6+100*('Carnet de notes'!O$6="")),"0%"),"%"," %"),IF('Carnet de notes'!O18="M","manquant","exempté"))&amp;"; ")</f>
        <v/>
      </c>
      <c r="O12" s="94" t="str">
        <f>IF(OR($A12="",'Carnet de notes'!P18=""),"",IF('Carnet de notes'!P$3="","Travail 4",'Carnet de notes'!P$3)&amp;" "&amp;IF(ISNUMBER('Carnet de notes'!P18),SUBSTITUTE(TEXT('Carnet de notes'!P18/('Carnet de notes'!P$6+100*('Carnet de notes'!P$6="")),"0%"),"%"," %"),IF('Carnet de notes'!P18="M","manquant","exempté"))&amp;"; ")</f>
        <v/>
      </c>
      <c r="P12" s="94" t="str">
        <f>IF(OR($A12="",'Carnet de notes'!Q18=""),"",IF('Carnet de notes'!Q$3="","Travail 5",'Carnet de notes'!Q$3)&amp;" "&amp;IF(ISNUMBER('Carnet de notes'!Q18),SUBSTITUTE(TEXT('Carnet de notes'!Q18/('Carnet de notes'!Q$6+100*('Carnet de notes'!Q$6="")),"0%"),"%"," %"),IF('Carnet de notes'!Q18="M","manquant","exempté"))&amp;"; ")</f>
        <v/>
      </c>
      <c r="Q12" s="94" t="str">
        <f>IF(OR($A12="",'Carnet de notes'!R18=""),"",IF('Carnet de notes'!R$3="","Travail 6",'Carnet de notes'!R$3)&amp;" "&amp;IF(ISNUMBER('Carnet de notes'!R18),SUBSTITUTE(TEXT('Carnet de notes'!R18/('Carnet de notes'!R$6+100*('Carnet de notes'!R$6="")),"0%"),"%"," %"),IF('Carnet de notes'!R18="M","manquant","exempté"))&amp;"; ")</f>
        <v/>
      </c>
      <c r="R12" s="94" t="str">
        <f>IF(OR($A12="",'Carnet de notes'!S18=""),"",IF('Carnet de notes'!S$3="","Travail 7",'Carnet de notes'!S$3)&amp;" "&amp;IF(ISNUMBER('Carnet de notes'!S18),SUBSTITUTE(TEXT('Carnet de notes'!S18/('Carnet de notes'!S$6+100*('Carnet de notes'!S$6="")),"0%"),"%"," %"),IF('Carnet de notes'!S18="M","manquant","exempté"))&amp;"; ")</f>
        <v/>
      </c>
      <c r="S12" s="94" t="str">
        <f>IF(OR($A12="",'Carnet de notes'!T18=""),"",IF('Carnet de notes'!T$3="","Travail 8",'Carnet de notes'!T$3)&amp;" "&amp;IF(ISNUMBER('Carnet de notes'!T18),SUBSTITUTE(TEXT('Carnet de notes'!T18/('Carnet de notes'!T$6+100*('Carnet de notes'!T$6="")),"0%"),"%"," %"),IF('Carnet de notes'!T18="M","manquant","exempté"))&amp;"; ")</f>
        <v/>
      </c>
      <c r="T12" s="94" t="str">
        <f>IF(OR($A12="",'Carnet de notes'!U18=""),"",IF('Carnet de notes'!U$3="","Travail 9",'Carnet de notes'!U$3)&amp;" "&amp;IF(ISNUMBER('Carnet de notes'!U18),SUBSTITUTE(TEXT('Carnet de notes'!U18/('Carnet de notes'!U$6+100*('Carnet de notes'!U$6="")),"0%"),"%"," %"),IF('Carnet de notes'!U18="M","manquant","exempté"))&amp;"; ")</f>
        <v/>
      </c>
      <c r="U12" s="94" t="str">
        <f>IF(OR($A12="",'Carnet de notes'!V18=""),"",IF('Carnet de notes'!V$3="","Travail 10",'Carnet de notes'!V$3)&amp;" "&amp;IF(ISNUMBER('Carnet de notes'!V18),SUBSTITUTE(TEXT('Carnet de notes'!V18/('Carnet de notes'!V$6+100*('Carnet de notes'!V$6="")),"0%"),"%"," %"),IF('Carnet de notes'!V18="M","manquant","exempté"))&amp;"; ")</f>
        <v/>
      </c>
      <c r="V12" s="94" t="str">
        <f>IF(OR($A12="",'Carnet de notes'!W18=""),"",IF('Carnet de notes'!W$3="","Travail 11",'Carnet de notes'!W$3)&amp;" "&amp;IF(ISNUMBER('Carnet de notes'!W18),SUBSTITUTE(TEXT('Carnet de notes'!W18/('Carnet de notes'!W$6+100*('Carnet de notes'!W$6="")),"0%"),"%"," %"),IF('Carnet de notes'!W18="M","manquant","exempté"))&amp;"; ")</f>
        <v/>
      </c>
      <c r="W12" s="94" t="str">
        <f>IF(OR($A12="",'Carnet de notes'!X18=""),"",IF('Carnet de notes'!X$3="","Travail 12",'Carnet de notes'!X$3)&amp;" "&amp;IF(ISNUMBER('Carnet de notes'!X18),SUBSTITUTE(TEXT('Carnet de notes'!X18/('Carnet de notes'!X$6+100*('Carnet de notes'!X$6="")),"0%"),"%"," %"),IF('Carnet de notes'!X18="M","manquant","exempté"))&amp;"; ")</f>
        <v/>
      </c>
      <c r="X12" s="94" t="str">
        <f>IF(OR($A12="",'Carnet de notes'!Y18=""),"",IF('Carnet de notes'!Y$3="","Travail 13",'Carnet de notes'!Y$3)&amp;" "&amp;IF(ISNUMBER('Carnet de notes'!Y18),SUBSTITUTE(TEXT('Carnet de notes'!Y18/('Carnet de notes'!Y$6+100*('Carnet de notes'!Y$6="")),"0%"),"%"," %"),IF('Carnet de notes'!Y18="M","manquant","exempté"))&amp;"; ")</f>
        <v/>
      </c>
      <c r="Y12" s="94" t="str">
        <f>IF(OR($A12="",'Carnet de notes'!Z18=""),"",IF('Carnet de notes'!Z$3="","Travail 14",'Carnet de notes'!Z$3)&amp;" "&amp;IF(ISNUMBER('Carnet de notes'!Z18),SUBSTITUTE(TEXT('Carnet de notes'!Z18/('Carnet de notes'!Z$6+100*('Carnet de notes'!Z$6="")),"0%"),"%"," %"),IF('Carnet de notes'!Z18="M","manquant","exempté"))&amp;"; ")</f>
        <v/>
      </c>
      <c r="Z12" s="94" t="str">
        <f>IF(OR($A12="",'Carnet de notes'!AA18=""),"",IF('Carnet de notes'!AA$3="","Travail 15",'Carnet de notes'!AA$3)&amp;" "&amp;IF(ISNUMBER('Carnet de notes'!AA18),SUBSTITUTE(TEXT('Carnet de notes'!AA18/('Carnet de notes'!AA$6+100*('Carnet de notes'!AA$6="")),"0%"),"%"," %"),IF('Carnet de notes'!AA18="M","manquant","exempté"))&amp;"; ")</f>
        <v/>
      </c>
      <c r="AA12" s="94" t="str">
        <f>IF(OR($A12="",'Carnet de notes'!AB18=""),"",IF('Carnet de notes'!AB$3="","Travail 16",'Carnet de notes'!AB$3)&amp;" "&amp;IF(ISNUMBER('Carnet de notes'!AB18),SUBSTITUTE(TEXT('Carnet de notes'!AB18/('Carnet de notes'!AB$6+100*('Carnet de notes'!AB$6="")),"0%"),"%"," %"),IF('Carnet de notes'!AB18="M","manquant","exempté"))&amp;"; ")</f>
        <v/>
      </c>
      <c r="AB12" s="94" t="str">
        <f>IF(OR($A12="",'Carnet de notes'!AC18=""),"",IF('Carnet de notes'!AC$3="","Travail 17",'Carnet de notes'!AC$3)&amp;" "&amp;IF(ISNUMBER('Carnet de notes'!AC18),SUBSTITUTE(TEXT('Carnet de notes'!AC18/('Carnet de notes'!AC$6+100*('Carnet de notes'!AC$6="")),"0%"),"%"," %"),IF('Carnet de notes'!AC18="M","manquant","exempté"))&amp;"; ")</f>
        <v/>
      </c>
      <c r="AC12" s="94" t="str">
        <f>IF(OR($A12="",'Carnet de notes'!AD18=""),"",IF('Carnet de notes'!AD$3="","Travail 18",'Carnet de notes'!AD$3)&amp;" "&amp;IF(ISNUMBER('Carnet de notes'!AD18),SUBSTITUTE(TEXT('Carnet de notes'!AD18/('Carnet de notes'!AD$6+100*('Carnet de notes'!AD$6="")),"0%"),"%"," %"),IF('Carnet de notes'!AD18="M","manquant","exempté"))&amp;"; ")</f>
        <v/>
      </c>
      <c r="AD12" s="94" t="str">
        <f>IF(OR($A12="",'Carnet de notes'!AE18=""),"",IF('Carnet de notes'!AE$3="","Travail 19",'Carnet de notes'!AE$3)&amp;" "&amp;IF(ISNUMBER('Carnet de notes'!AE18),SUBSTITUTE(TEXT('Carnet de notes'!AE18/('Carnet de notes'!AE$6+100*('Carnet de notes'!AE$6="")),"0%"),"%"," %"),IF('Carnet de notes'!AE18="M","manquant","exempté"))&amp;"; ")</f>
        <v/>
      </c>
      <c r="AE12" s="94" t="str">
        <f>IF(OR($A12="",'Carnet de notes'!AF18=""),"",IF('Carnet de notes'!AF$3="","Travail 20",'Carnet de notes'!AF$3)&amp;" "&amp;IF(ISNUMBER('Carnet de notes'!AF18),SUBSTITUTE(TEXT('Carnet de notes'!AF18/('Carnet de notes'!AF$6+100*('Carnet de notes'!AF$6="")),"0%"),"%"," %"),IF('Carnet de notes'!AF18="M","manquant","exempté"))&amp;"; ")</f>
        <v/>
      </c>
      <c r="AF12" s="94" t="str">
        <f>IF(OR($A12="",'Carnet de notes'!AG18=""),"",IF('Carnet de notes'!AG$3="","Travail 21",'Carnet de notes'!AG$3)&amp;" "&amp;IF(ISNUMBER('Carnet de notes'!AG18),SUBSTITUTE(TEXT('Carnet de notes'!AG18/('Carnet de notes'!AG$6+100*('Carnet de notes'!AG$6="")),"0%"),"%"," %"),IF('Carnet de notes'!AG18="M","manquant","exempté"))&amp;"; ")</f>
        <v/>
      </c>
      <c r="AG12" s="94" t="str">
        <f>IF(OR($A12="",'Carnet de notes'!AH18=""),"",IF('Carnet de notes'!AH$3="","Travail 22",'Carnet de notes'!AH$3)&amp;" "&amp;IF(ISNUMBER('Carnet de notes'!AH18),SUBSTITUTE(TEXT('Carnet de notes'!AH18/('Carnet de notes'!AH$6+100*('Carnet de notes'!AH$6="")),"0%"),"%"," %"),IF('Carnet de notes'!AH18="M","manquant","exempté"))&amp;"; ")</f>
        <v/>
      </c>
      <c r="AH12" s="94" t="str">
        <f>IF(OR($A12="",'Carnet de notes'!AI18=""),"",IF('Carnet de notes'!AI$3="","Travail 23",'Carnet de notes'!AI$3)&amp;" "&amp;IF(ISNUMBER('Carnet de notes'!AI18),SUBSTITUTE(TEXT('Carnet de notes'!AI18/('Carnet de notes'!AI$6+100*('Carnet de notes'!AI$6="")),"0%"),"%"," %"),IF('Carnet de notes'!AI18="M","manquant","exempté"))&amp;"; ")</f>
        <v/>
      </c>
      <c r="AI12" s="94" t="str">
        <f>IF(OR($A12="",'Carnet de notes'!AJ18=""),"",IF('Carnet de notes'!AJ$3="","Travail 24",'Carnet de notes'!AJ$3)&amp;" "&amp;IF(ISNUMBER('Carnet de notes'!AJ18),SUBSTITUTE(TEXT('Carnet de notes'!AJ18/('Carnet de notes'!AJ$6+100*('Carnet de notes'!AJ$6="")),"0%"),"%"," %"),IF('Carnet de notes'!AJ18="M","manquant","exempté"))&amp;"; ")</f>
        <v/>
      </c>
      <c r="AJ12" s="94" t="str">
        <f>IF(OR($A12="",'Carnet de notes'!AK18=""),"",IF('Carnet de notes'!AK$3="","Travail 25",'Carnet de notes'!AK$3)&amp;" "&amp;IF(ISNUMBER('Carnet de notes'!AK18),SUBSTITUTE(TEXT('Carnet de notes'!AK18/('Carnet de notes'!AK$6+100*('Carnet de notes'!AK$6="")),"0%"),"%"," %"),IF('Carnet de notes'!AK18="M","manquant","exempté"))&amp;"; ")</f>
        <v/>
      </c>
      <c r="AK12" s="94" t="str">
        <f>IF(OR($A12="",'Carnet de notes'!AL18=""),"",IF('Carnet de notes'!AL$3="","Travail 26",'Carnet de notes'!AL$3)&amp;" "&amp;IF(ISNUMBER('Carnet de notes'!AL18),SUBSTITUTE(TEXT('Carnet de notes'!AL18/('Carnet de notes'!AL$6+100*('Carnet de notes'!AL$6="")),"0%"),"%"," %"),IF('Carnet de notes'!AL18="M","manquant","exempté"))&amp;"; ")</f>
        <v/>
      </c>
      <c r="AL12" s="94" t="str">
        <f>IF(OR($A12="",'Carnet de notes'!AM18=""),"",IF('Carnet de notes'!AM$3="","Travail 27",'Carnet de notes'!AM$3)&amp;" "&amp;IF(ISNUMBER('Carnet de notes'!AM18),SUBSTITUTE(TEXT('Carnet de notes'!AM18/('Carnet de notes'!AM$6+100*('Carnet de notes'!AM$6="")),"0%"),"%"," %"),IF('Carnet de notes'!AM18="M","manquant","exempté"))&amp;"; ")</f>
        <v/>
      </c>
      <c r="AM12" s="94" t="str">
        <f>IF(OR($A12="",'Carnet de notes'!AN18=""),"",IF('Carnet de notes'!AN$3="","Travail 28",'Carnet de notes'!AN$3)&amp;" "&amp;IF(ISNUMBER('Carnet de notes'!AN18),SUBSTITUTE(TEXT('Carnet de notes'!AN18/('Carnet de notes'!AN$6+100*('Carnet de notes'!AN$6="")),"0%"),"%"," %"),IF('Carnet de notes'!AN18="M","manquant","exempté"))&amp;"; ")</f>
        <v/>
      </c>
      <c r="AN12" s="94" t="str">
        <f>IF(OR($A12="",'Carnet de notes'!AO18=""),"",IF('Carnet de notes'!AO$3="","Travail 29",'Carnet de notes'!AO$3)&amp;" "&amp;IF(ISNUMBER('Carnet de notes'!AO18),SUBSTITUTE(TEXT('Carnet de notes'!AO18/('Carnet de notes'!AO$6+100*('Carnet de notes'!AO$6="")),"0%"),"%"," %"),IF('Carnet de notes'!AO18="M","manquant","exempté"))&amp;"; ")</f>
        <v/>
      </c>
      <c r="AO12" s="94" t="str">
        <f>IF(OR($A12="",'Carnet de notes'!AP18=""),"",IF('Carnet de notes'!AP$3="","Travail 30",'Carnet de notes'!AP$3)&amp;" "&amp;IF(ISNUMBER('Carnet de notes'!AP18),SUBSTITUTE(TEXT('Carnet de notes'!AP18/('Carnet de notes'!AP$6+100*('Carnet de notes'!AP$6="")),"0%"),"%"," %"),IF('Carnet de notes'!AP18="M","manquant","exempté"))&amp;"; ")</f>
        <v/>
      </c>
      <c r="AP12" s="94" t="str">
        <f>IF(OR($A12="",'Carnet de notes'!AQ18=""),"",IF('Carnet de notes'!AQ$3="","Travail 31",'Carnet de notes'!AQ$3)&amp;" "&amp;IF(ISNUMBER('Carnet de notes'!AQ18),SUBSTITUTE(TEXT('Carnet de notes'!AQ18/('Carnet de notes'!AQ$6+100*('Carnet de notes'!AQ$6="")),"0%"),"%"," %"),IF('Carnet de notes'!AQ18="M","manquant","exempté"))&amp;"; ")</f>
        <v/>
      </c>
      <c r="AQ12" s="94" t="str">
        <f>IF(OR($A12="",'Carnet de notes'!AR18=""),"",IF('Carnet de notes'!AR$3="","Travail 32",'Carnet de notes'!AR$3)&amp;" "&amp;IF(ISNUMBER('Carnet de notes'!AR18),SUBSTITUTE(TEXT('Carnet de notes'!AR18/('Carnet de notes'!AR$6+100*('Carnet de notes'!AR$6="")),"0%"),"%"," %"),IF('Carnet de notes'!AR18="M","manquant","exempté"))&amp;"; ")</f>
        <v/>
      </c>
      <c r="AR12" s="94" t="str">
        <f>IF(OR($A12="",'Carnet de notes'!AS18=""),"",IF('Carnet de notes'!AS$3="","Travail 33",'Carnet de notes'!AS$3)&amp;" "&amp;IF(ISNUMBER('Carnet de notes'!AS18),SUBSTITUTE(TEXT('Carnet de notes'!AS18/('Carnet de notes'!AS$6+100*('Carnet de notes'!AS$6="")),"0%"),"%"," %"),IF('Carnet de notes'!AS18="M","manquant","exempté"))&amp;"; ")</f>
        <v/>
      </c>
      <c r="AS12" s="94" t="str">
        <f>IF(OR($A12="",'Carnet de notes'!AT18=""),"",IF('Carnet de notes'!AT$3="","Travail 34",'Carnet de notes'!AT$3)&amp;" "&amp;IF(ISNUMBER('Carnet de notes'!AT18),SUBSTITUTE(TEXT('Carnet de notes'!AT18/('Carnet de notes'!AT$6+100*('Carnet de notes'!AT$6="")),"0%"),"%"," %"),IF('Carnet de notes'!AT18="M","manquant","exempté"))&amp;"; ")</f>
        <v/>
      </c>
      <c r="AT12" s="94" t="str">
        <f>IF(OR($A12="",'Carnet de notes'!AU18=""),"",IF('Carnet de notes'!AU$3="","Travail 35",'Carnet de notes'!AU$3)&amp;" "&amp;IF(ISNUMBER('Carnet de notes'!AU18),SUBSTITUTE(TEXT('Carnet de notes'!AU18/('Carnet de notes'!AU$6+100*('Carnet de notes'!AU$6="")),"0%"),"%"," %"),IF('Carnet de notes'!AU18="M","manquant","exempté"))&amp;"; ")</f>
        <v/>
      </c>
      <c r="AU12" s="94" t="str">
        <f>IF(OR($A12="",'Carnet de notes'!AV18=""),"",IF('Carnet de notes'!AV$3="","Travail 36",'Carnet de notes'!AV$3)&amp;" "&amp;IF(ISNUMBER('Carnet de notes'!AV18),SUBSTITUTE(TEXT('Carnet de notes'!AV18/('Carnet de notes'!AV$6+100*('Carnet de notes'!AV$6="")),"0%"),"%"," %"),IF('Carnet de notes'!AV18="M","manquant","exempté"))&amp;"; ")</f>
        <v/>
      </c>
      <c r="AV12" s="94" t="str">
        <f>IF(OR($A12="",'Carnet de notes'!AW18=""),"",IF('Carnet de notes'!AW$3="","Travail 37",'Carnet de notes'!AW$3)&amp;" "&amp;IF(ISNUMBER('Carnet de notes'!AW18),SUBSTITUTE(TEXT('Carnet de notes'!AW18/('Carnet de notes'!AW$6+100*('Carnet de notes'!AW$6="")),"0%"),"%"," %"),IF('Carnet de notes'!AW18="M","manquant","exempté"))&amp;"; ")</f>
        <v/>
      </c>
      <c r="AW12" s="94" t="str">
        <f>IF(OR($A12="",'Carnet de notes'!AX18=""),"",IF('Carnet de notes'!AX$3="","Travail 38",'Carnet de notes'!AX$3)&amp;" "&amp;IF(ISNUMBER('Carnet de notes'!AX18),SUBSTITUTE(TEXT('Carnet de notes'!AX18/('Carnet de notes'!AX$6+100*('Carnet de notes'!AX$6="")),"0%"),"%"," %"),IF('Carnet de notes'!AX18="M","manquant","exempté"))&amp;"; ")</f>
        <v/>
      </c>
      <c r="AX12" s="94" t="str">
        <f>IF(OR($A12="",'Carnet de notes'!AY18=""),"",IF('Carnet de notes'!AY$3="","Travail 39",'Carnet de notes'!AY$3)&amp;" "&amp;IF(ISNUMBER('Carnet de notes'!AY18),SUBSTITUTE(TEXT('Carnet de notes'!AY18/('Carnet de notes'!AY$6+100*('Carnet de notes'!AY$6="")),"0%"),"%"," %"),IF('Carnet de notes'!AY18="M","manquant","exempté"))&amp;"; ")</f>
        <v/>
      </c>
      <c r="AY12" s="94" t="str">
        <f>IF(OR($A12="",'Carnet de notes'!AZ18=""),"",IF('Carnet de notes'!AZ$3="","Travail 40",'Carnet de notes'!AZ$3)&amp;" "&amp;IF(ISNUMBER('Carnet de notes'!AZ18),SUBSTITUTE(TEXT('Carnet de notes'!AZ18/('Carnet de notes'!AZ$6+100*('Carnet de notes'!AZ$6="")),"0%"),"%"," %"),IF('Carnet de notes'!AZ18="M","manquant","exempté"))&amp;"; ")</f>
        <v/>
      </c>
      <c r="AZ12" s="94" t="str">
        <f>IF($A12="","",IF(ISNUMBER('Carnet de notes'!F18),'Carnet de notes'!F$3&amp;" "&amp;SUBSTITUTE(TEXT('Carnet de notes'!F18,"0%"),"%"," %")&amp;"; ","")&amp;IF(ISNUMBER('Carnet de notes'!G18),'Carnet de notes'!G$3&amp;" "&amp;SUBSTITUTE(TEXT('Carnet de notes'!G18,"0%"),"%"," %")&amp;"; ","")&amp;IF(ISNUMBER('Carnet de notes'!H18),'Carnet de notes'!H$3&amp;" "&amp;SUBSTITUTE(TEXT('Carnet de notes'!H18,"0%"),"%"," %")&amp;"; ","")&amp;IF(ISNUMBER('Carnet de notes'!I18),'Carnet de notes'!I$3&amp;" "&amp;SUBSTITUTE(TEXT('Carnet de notes'!I18,"0%"),"%"," %")&amp;"; ","")&amp;IF(ISNUMBER('Carnet de notes'!J18),'Carnet de notes'!J$3&amp;" "&amp;SUBSTITUTE(TEXT('Carnet de notes'!J18,"0%"),"%"," %")&amp;"; ","")&amp;IF(ISNUMBER('Carnet de notes'!K18),'Carnet de notes'!K$3&amp;" "&amp;SUBSTITUTE(TEXT('Carnet de notes'!K18,"0%"),"%"," %")&amp;"; ",""))</f>
        <v/>
      </c>
      <c r="BA12" s="94" t="str">
        <f t="shared" si="3"/>
        <v/>
      </c>
      <c r="BB12" s="94" t="str">
        <f>IF(NOT(ISNUMBER($K12)),"",IF(INDEX(Habiletés!$C$7:$C$46,$K12)="","","Utilisation du français oral "&amp;INDEX(Habiletés!$C$7:$C$46,$K12)&amp;"; ")&amp;IF(INDEX(Habiletés!$D$7:$D$46,$K12)="","","Fiabilité "&amp;INDEX(Habiletés!$D$7:$D$46,$K12)&amp;"; ")&amp;IF(INDEX(Habiletés!$E$7:$E$46,$K12)="","","Sens de l'organisation "&amp;INDEX(Habiletés!$E$7:$E$46,$K12)&amp;"; ")&amp;IF(INDEX(Habiletés!$F$7:$F$46,$K12)="","","Autonomie "&amp;INDEX(Habiletés!$F$7:$F$46,$K12)&amp;"; ")&amp;IF(INDEX(Habiletés!$G$7:$G$46,$K12)="","","Esprit de collaboration "&amp;INDEX(Habiletés!$G$7:$G$46,$K12)&amp;"; ")&amp;IF(INDEX(Habiletés!$H$7:$H$46,$K12)="","","Sens de l'initiative "&amp;INDEX(Habiletés!$H$7:$H$46,$K12)&amp;"; ")&amp;IF(INDEX(Habiletés!$I$7:$I$46,$K12)="","","Autorégulation "&amp;INDEX(Habiletés!$I$7:$I$46,$K12)&amp;"; "))</f>
        <v/>
      </c>
    </row>
    <row r="13" spans="1:54" ht="62" customHeight="1" x14ac:dyDescent="0.45">
      <c r="A13" s="95" t="str">
        <f>IF('Carnet de notes'!$B19="","",'Carnet de notes'!$A19)</f>
        <v/>
      </c>
      <c r="B13" s="95" t="str">
        <f>IF($A13="","",'Carnet de notes'!$C19&amp;"")</f>
        <v/>
      </c>
      <c r="C13" s="96" t="str">
        <f>IF($A13="","",'Carnet de notes'!$D19)</f>
        <v/>
      </c>
      <c r="D13" s="95" t="str">
        <f>IF($A13="","",'Carnet de notes'!$E19&amp;"")</f>
        <v/>
      </c>
      <c r="E13" s="95" t="str">
        <f t="shared" si="0"/>
        <v/>
      </c>
      <c r="F13" s="95" t="str">
        <f t="shared" si="1"/>
        <v/>
      </c>
      <c r="G13" s="95" t="str">
        <f>IF($A13="","",'Carnet de notes'!$L19&amp;"")</f>
        <v/>
      </c>
      <c r="H13" s="95" t="str">
        <f t="shared" si="2"/>
        <v/>
      </c>
      <c r="I13" s="95" t="str">
        <f>IF(NOT(ISNUMBER($K13)),"",INDEX(Habiletés!$J$7:$J$46,$K13)&amp;"")</f>
        <v/>
      </c>
      <c r="K13" s="94" t="str">
        <f>IF($A13="","",IFERROR(MATCH($A13,Habiletés!$A$7:$A$46,0),""))</f>
        <v/>
      </c>
      <c r="L13" s="94" t="str">
        <f>IF(OR($A13="",'Carnet de notes'!M19=""),"",IF('Carnet de notes'!M$3="","Travail 1",'Carnet de notes'!M$3)&amp;" "&amp;IF(ISNUMBER('Carnet de notes'!M19),SUBSTITUTE(TEXT('Carnet de notes'!M19/('Carnet de notes'!M$6+100*('Carnet de notes'!M$6="")),"0%"),"%"," %"),IF('Carnet de notes'!M19="M","manquant","exempté"))&amp;"; ")</f>
        <v/>
      </c>
      <c r="M13" s="94" t="str">
        <f>IF(OR($A13="",'Carnet de notes'!N19=""),"",IF('Carnet de notes'!N$3="","Travail 2",'Carnet de notes'!N$3)&amp;" "&amp;IF(ISNUMBER('Carnet de notes'!N19),SUBSTITUTE(TEXT('Carnet de notes'!N19/('Carnet de notes'!N$6+100*('Carnet de notes'!N$6="")),"0%"),"%"," %"),IF('Carnet de notes'!N19="M","manquant","exempté"))&amp;"; ")</f>
        <v/>
      </c>
      <c r="N13" s="94" t="str">
        <f>IF(OR($A13="",'Carnet de notes'!O19=""),"",IF('Carnet de notes'!O$3="","Travail 3",'Carnet de notes'!O$3)&amp;" "&amp;IF(ISNUMBER('Carnet de notes'!O19),SUBSTITUTE(TEXT('Carnet de notes'!O19/('Carnet de notes'!O$6+100*('Carnet de notes'!O$6="")),"0%"),"%"," %"),IF('Carnet de notes'!O19="M","manquant","exempté"))&amp;"; ")</f>
        <v/>
      </c>
      <c r="O13" s="94" t="str">
        <f>IF(OR($A13="",'Carnet de notes'!P19=""),"",IF('Carnet de notes'!P$3="","Travail 4",'Carnet de notes'!P$3)&amp;" "&amp;IF(ISNUMBER('Carnet de notes'!P19),SUBSTITUTE(TEXT('Carnet de notes'!P19/('Carnet de notes'!P$6+100*('Carnet de notes'!P$6="")),"0%"),"%"," %"),IF('Carnet de notes'!P19="M","manquant","exempté"))&amp;"; ")</f>
        <v/>
      </c>
      <c r="P13" s="94" t="str">
        <f>IF(OR($A13="",'Carnet de notes'!Q19=""),"",IF('Carnet de notes'!Q$3="","Travail 5",'Carnet de notes'!Q$3)&amp;" "&amp;IF(ISNUMBER('Carnet de notes'!Q19),SUBSTITUTE(TEXT('Carnet de notes'!Q19/('Carnet de notes'!Q$6+100*('Carnet de notes'!Q$6="")),"0%"),"%"," %"),IF('Carnet de notes'!Q19="M","manquant","exempté"))&amp;"; ")</f>
        <v/>
      </c>
      <c r="Q13" s="94" t="str">
        <f>IF(OR($A13="",'Carnet de notes'!R19=""),"",IF('Carnet de notes'!R$3="","Travail 6",'Carnet de notes'!R$3)&amp;" "&amp;IF(ISNUMBER('Carnet de notes'!R19),SUBSTITUTE(TEXT('Carnet de notes'!R19/('Carnet de notes'!R$6+100*('Carnet de notes'!R$6="")),"0%"),"%"," %"),IF('Carnet de notes'!R19="M","manquant","exempté"))&amp;"; ")</f>
        <v/>
      </c>
      <c r="R13" s="94" t="str">
        <f>IF(OR($A13="",'Carnet de notes'!S19=""),"",IF('Carnet de notes'!S$3="","Travail 7",'Carnet de notes'!S$3)&amp;" "&amp;IF(ISNUMBER('Carnet de notes'!S19),SUBSTITUTE(TEXT('Carnet de notes'!S19/('Carnet de notes'!S$6+100*('Carnet de notes'!S$6="")),"0%"),"%"," %"),IF('Carnet de notes'!S19="M","manquant","exempté"))&amp;"; ")</f>
        <v/>
      </c>
      <c r="S13" s="94" t="str">
        <f>IF(OR($A13="",'Carnet de notes'!T19=""),"",IF('Carnet de notes'!T$3="","Travail 8",'Carnet de notes'!T$3)&amp;" "&amp;IF(ISNUMBER('Carnet de notes'!T19),SUBSTITUTE(TEXT('Carnet de notes'!T19/('Carnet de notes'!T$6+100*('Carnet de notes'!T$6="")),"0%"),"%"," %"),IF('Carnet de notes'!T19="M","manquant","exempté"))&amp;"; ")</f>
        <v/>
      </c>
      <c r="T13" s="94" t="str">
        <f>IF(OR($A13="",'Carnet de notes'!U19=""),"",IF('Carnet de notes'!U$3="","Travail 9",'Carnet de notes'!U$3)&amp;" "&amp;IF(ISNUMBER('Carnet de notes'!U19),SUBSTITUTE(TEXT('Carnet de notes'!U19/('Carnet de notes'!U$6+100*('Carnet de notes'!U$6="")),"0%"),"%"," %"),IF('Carnet de notes'!U19="M","manquant","exempté"))&amp;"; ")</f>
        <v/>
      </c>
      <c r="U13" s="94" t="str">
        <f>IF(OR($A13="",'Carnet de notes'!V19=""),"",IF('Carnet de notes'!V$3="","Travail 10",'Carnet de notes'!V$3)&amp;" "&amp;IF(ISNUMBER('Carnet de notes'!V19),SUBSTITUTE(TEXT('Carnet de notes'!V19/('Carnet de notes'!V$6+100*('Carnet de notes'!V$6="")),"0%"),"%"," %"),IF('Carnet de notes'!V19="M","manquant","exempté"))&amp;"; ")</f>
        <v/>
      </c>
      <c r="V13" s="94" t="str">
        <f>IF(OR($A13="",'Carnet de notes'!W19=""),"",IF('Carnet de notes'!W$3="","Travail 11",'Carnet de notes'!W$3)&amp;" "&amp;IF(ISNUMBER('Carnet de notes'!W19),SUBSTITUTE(TEXT('Carnet de notes'!W19/('Carnet de notes'!W$6+100*('Carnet de notes'!W$6="")),"0%"),"%"," %"),IF('Carnet de notes'!W19="M","manquant","exempté"))&amp;"; ")</f>
        <v/>
      </c>
      <c r="W13" s="94" t="str">
        <f>IF(OR($A13="",'Carnet de notes'!X19=""),"",IF('Carnet de notes'!X$3="","Travail 12",'Carnet de notes'!X$3)&amp;" "&amp;IF(ISNUMBER('Carnet de notes'!X19),SUBSTITUTE(TEXT('Carnet de notes'!X19/('Carnet de notes'!X$6+100*('Carnet de notes'!X$6="")),"0%"),"%"," %"),IF('Carnet de notes'!X19="M","manquant","exempté"))&amp;"; ")</f>
        <v/>
      </c>
      <c r="X13" s="94" t="str">
        <f>IF(OR($A13="",'Carnet de notes'!Y19=""),"",IF('Carnet de notes'!Y$3="","Travail 13",'Carnet de notes'!Y$3)&amp;" "&amp;IF(ISNUMBER('Carnet de notes'!Y19),SUBSTITUTE(TEXT('Carnet de notes'!Y19/('Carnet de notes'!Y$6+100*('Carnet de notes'!Y$6="")),"0%"),"%"," %"),IF('Carnet de notes'!Y19="M","manquant","exempté"))&amp;"; ")</f>
        <v/>
      </c>
      <c r="Y13" s="94" t="str">
        <f>IF(OR($A13="",'Carnet de notes'!Z19=""),"",IF('Carnet de notes'!Z$3="","Travail 14",'Carnet de notes'!Z$3)&amp;" "&amp;IF(ISNUMBER('Carnet de notes'!Z19),SUBSTITUTE(TEXT('Carnet de notes'!Z19/('Carnet de notes'!Z$6+100*('Carnet de notes'!Z$6="")),"0%"),"%"," %"),IF('Carnet de notes'!Z19="M","manquant","exempté"))&amp;"; ")</f>
        <v/>
      </c>
      <c r="Z13" s="94" t="str">
        <f>IF(OR($A13="",'Carnet de notes'!AA19=""),"",IF('Carnet de notes'!AA$3="","Travail 15",'Carnet de notes'!AA$3)&amp;" "&amp;IF(ISNUMBER('Carnet de notes'!AA19),SUBSTITUTE(TEXT('Carnet de notes'!AA19/('Carnet de notes'!AA$6+100*('Carnet de notes'!AA$6="")),"0%"),"%"," %"),IF('Carnet de notes'!AA19="M","manquant","exempté"))&amp;"; ")</f>
        <v/>
      </c>
      <c r="AA13" s="94" t="str">
        <f>IF(OR($A13="",'Carnet de notes'!AB19=""),"",IF('Carnet de notes'!AB$3="","Travail 16",'Carnet de notes'!AB$3)&amp;" "&amp;IF(ISNUMBER('Carnet de notes'!AB19),SUBSTITUTE(TEXT('Carnet de notes'!AB19/('Carnet de notes'!AB$6+100*('Carnet de notes'!AB$6="")),"0%"),"%"," %"),IF('Carnet de notes'!AB19="M","manquant","exempté"))&amp;"; ")</f>
        <v/>
      </c>
      <c r="AB13" s="94" t="str">
        <f>IF(OR($A13="",'Carnet de notes'!AC19=""),"",IF('Carnet de notes'!AC$3="","Travail 17",'Carnet de notes'!AC$3)&amp;" "&amp;IF(ISNUMBER('Carnet de notes'!AC19),SUBSTITUTE(TEXT('Carnet de notes'!AC19/('Carnet de notes'!AC$6+100*('Carnet de notes'!AC$6="")),"0%"),"%"," %"),IF('Carnet de notes'!AC19="M","manquant","exempté"))&amp;"; ")</f>
        <v/>
      </c>
      <c r="AC13" s="94" t="str">
        <f>IF(OR($A13="",'Carnet de notes'!AD19=""),"",IF('Carnet de notes'!AD$3="","Travail 18",'Carnet de notes'!AD$3)&amp;" "&amp;IF(ISNUMBER('Carnet de notes'!AD19),SUBSTITUTE(TEXT('Carnet de notes'!AD19/('Carnet de notes'!AD$6+100*('Carnet de notes'!AD$6="")),"0%"),"%"," %"),IF('Carnet de notes'!AD19="M","manquant","exempté"))&amp;"; ")</f>
        <v/>
      </c>
      <c r="AD13" s="94" t="str">
        <f>IF(OR($A13="",'Carnet de notes'!AE19=""),"",IF('Carnet de notes'!AE$3="","Travail 19",'Carnet de notes'!AE$3)&amp;" "&amp;IF(ISNUMBER('Carnet de notes'!AE19),SUBSTITUTE(TEXT('Carnet de notes'!AE19/('Carnet de notes'!AE$6+100*('Carnet de notes'!AE$6="")),"0%"),"%"," %"),IF('Carnet de notes'!AE19="M","manquant","exempté"))&amp;"; ")</f>
        <v/>
      </c>
      <c r="AE13" s="94" t="str">
        <f>IF(OR($A13="",'Carnet de notes'!AF19=""),"",IF('Carnet de notes'!AF$3="","Travail 20",'Carnet de notes'!AF$3)&amp;" "&amp;IF(ISNUMBER('Carnet de notes'!AF19),SUBSTITUTE(TEXT('Carnet de notes'!AF19/('Carnet de notes'!AF$6+100*('Carnet de notes'!AF$6="")),"0%"),"%"," %"),IF('Carnet de notes'!AF19="M","manquant","exempté"))&amp;"; ")</f>
        <v/>
      </c>
      <c r="AF13" s="94" t="str">
        <f>IF(OR($A13="",'Carnet de notes'!AG19=""),"",IF('Carnet de notes'!AG$3="","Travail 21",'Carnet de notes'!AG$3)&amp;" "&amp;IF(ISNUMBER('Carnet de notes'!AG19),SUBSTITUTE(TEXT('Carnet de notes'!AG19/('Carnet de notes'!AG$6+100*('Carnet de notes'!AG$6="")),"0%"),"%"," %"),IF('Carnet de notes'!AG19="M","manquant","exempté"))&amp;"; ")</f>
        <v/>
      </c>
      <c r="AG13" s="94" t="str">
        <f>IF(OR($A13="",'Carnet de notes'!AH19=""),"",IF('Carnet de notes'!AH$3="","Travail 22",'Carnet de notes'!AH$3)&amp;" "&amp;IF(ISNUMBER('Carnet de notes'!AH19),SUBSTITUTE(TEXT('Carnet de notes'!AH19/('Carnet de notes'!AH$6+100*('Carnet de notes'!AH$6="")),"0%"),"%"," %"),IF('Carnet de notes'!AH19="M","manquant","exempté"))&amp;"; ")</f>
        <v/>
      </c>
      <c r="AH13" s="94" t="str">
        <f>IF(OR($A13="",'Carnet de notes'!AI19=""),"",IF('Carnet de notes'!AI$3="","Travail 23",'Carnet de notes'!AI$3)&amp;" "&amp;IF(ISNUMBER('Carnet de notes'!AI19),SUBSTITUTE(TEXT('Carnet de notes'!AI19/('Carnet de notes'!AI$6+100*('Carnet de notes'!AI$6="")),"0%"),"%"," %"),IF('Carnet de notes'!AI19="M","manquant","exempté"))&amp;"; ")</f>
        <v/>
      </c>
      <c r="AI13" s="94" t="str">
        <f>IF(OR($A13="",'Carnet de notes'!AJ19=""),"",IF('Carnet de notes'!AJ$3="","Travail 24",'Carnet de notes'!AJ$3)&amp;" "&amp;IF(ISNUMBER('Carnet de notes'!AJ19),SUBSTITUTE(TEXT('Carnet de notes'!AJ19/('Carnet de notes'!AJ$6+100*('Carnet de notes'!AJ$6="")),"0%"),"%"," %"),IF('Carnet de notes'!AJ19="M","manquant","exempté"))&amp;"; ")</f>
        <v/>
      </c>
      <c r="AJ13" s="94" t="str">
        <f>IF(OR($A13="",'Carnet de notes'!AK19=""),"",IF('Carnet de notes'!AK$3="","Travail 25",'Carnet de notes'!AK$3)&amp;" "&amp;IF(ISNUMBER('Carnet de notes'!AK19),SUBSTITUTE(TEXT('Carnet de notes'!AK19/('Carnet de notes'!AK$6+100*('Carnet de notes'!AK$6="")),"0%"),"%"," %"),IF('Carnet de notes'!AK19="M","manquant","exempté"))&amp;"; ")</f>
        <v/>
      </c>
      <c r="AK13" s="94" t="str">
        <f>IF(OR($A13="",'Carnet de notes'!AL19=""),"",IF('Carnet de notes'!AL$3="","Travail 26",'Carnet de notes'!AL$3)&amp;" "&amp;IF(ISNUMBER('Carnet de notes'!AL19),SUBSTITUTE(TEXT('Carnet de notes'!AL19/('Carnet de notes'!AL$6+100*('Carnet de notes'!AL$6="")),"0%"),"%"," %"),IF('Carnet de notes'!AL19="M","manquant","exempté"))&amp;"; ")</f>
        <v/>
      </c>
      <c r="AL13" s="94" t="str">
        <f>IF(OR($A13="",'Carnet de notes'!AM19=""),"",IF('Carnet de notes'!AM$3="","Travail 27",'Carnet de notes'!AM$3)&amp;" "&amp;IF(ISNUMBER('Carnet de notes'!AM19),SUBSTITUTE(TEXT('Carnet de notes'!AM19/('Carnet de notes'!AM$6+100*('Carnet de notes'!AM$6="")),"0%"),"%"," %"),IF('Carnet de notes'!AM19="M","manquant","exempté"))&amp;"; ")</f>
        <v/>
      </c>
      <c r="AM13" s="94" t="str">
        <f>IF(OR($A13="",'Carnet de notes'!AN19=""),"",IF('Carnet de notes'!AN$3="","Travail 28",'Carnet de notes'!AN$3)&amp;" "&amp;IF(ISNUMBER('Carnet de notes'!AN19),SUBSTITUTE(TEXT('Carnet de notes'!AN19/('Carnet de notes'!AN$6+100*('Carnet de notes'!AN$6="")),"0%"),"%"," %"),IF('Carnet de notes'!AN19="M","manquant","exempté"))&amp;"; ")</f>
        <v/>
      </c>
      <c r="AN13" s="94" t="str">
        <f>IF(OR($A13="",'Carnet de notes'!AO19=""),"",IF('Carnet de notes'!AO$3="","Travail 29",'Carnet de notes'!AO$3)&amp;" "&amp;IF(ISNUMBER('Carnet de notes'!AO19),SUBSTITUTE(TEXT('Carnet de notes'!AO19/('Carnet de notes'!AO$6+100*('Carnet de notes'!AO$6="")),"0%"),"%"," %"),IF('Carnet de notes'!AO19="M","manquant","exempté"))&amp;"; ")</f>
        <v/>
      </c>
      <c r="AO13" s="94" t="str">
        <f>IF(OR($A13="",'Carnet de notes'!AP19=""),"",IF('Carnet de notes'!AP$3="","Travail 30",'Carnet de notes'!AP$3)&amp;" "&amp;IF(ISNUMBER('Carnet de notes'!AP19),SUBSTITUTE(TEXT('Carnet de notes'!AP19/('Carnet de notes'!AP$6+100*('Carnet de notes'!AP$6="")),"0%"),"%"," %"),IF('Carnet de notes'!AP19="M","manquant","exempté"))&amp;"; ")</f>
        <v/>
      </c>
      <c r="AP13" s="94" t="str">
        <f>IF(OR($A13="",'Carnet de notes'!AQ19=""),"",IF('Carnet de notes'!AQ$3="","Travail 31",'Carnet de notes'!AQ$3)&amp;" "&amp;IF(ISNUMBER('Carnet de notes'!AQ19),SUBSTITUTE(TEXT('Carnet de notes'!AQ19/('Carnet de notes'!AQ$6+100*('Carnet de notes'!AQ$6="")),"0%"),"%"," %"),IF('Carnet de notes'!AQ19="M","manquant","exempté"))&amp;"; ")</f>
        <v/>
      </c>
      <c r="AQ13" s="94" t="str">
        <f>IF(OR($A13="",'Carnet de notes'!AR19=""),"",IF('Carnet de notes'!AR$3="","Travail 32",'Carnet de notes'!AR$3)&amp;" "&amp;IF(ISNUMBER('Carnet de notes'!AR19),SUBSTITUTE(TEXT('Carnet de notes'!AR19/('Carnet de notes'!AR$6+100*('Carnet de notes'!AR$6="")),"0%"),"%"," %"),IF('Carnet de notes'!AR19="M","manquant","exempté"))&amp;"; ")</f>
        <v/>
      </c>
      <c r="AR13" s="94" t="str">
        <f>IF(OR($A13="",'Carnet de notes'!AS19=""),"",IF('Carnet de notes'!AS$3="","Travail 33",'Carnet de notes'!AS$3)&amp;" "&amp;IF(ISNUMBER('Carnet de notes'!AS19),SUBSTITUTE(TEXT('Carnet de notes'!AS19/('Carnet de notes'!AS$6+100*('Carnet de notes'!AS$6="")),"0%"),"%"," %"),IF('Carnet de notes'!AS19="M","manquant","exempté"))&amp;"; ")</f>
        <v/>
      </c>
      <c r="AS13" s="94" t="str">
        <f>IF(OR($A13="",'Carnet de notes'!AT19=""),"",IF('Carnet de notes'!AT$3="","Travail 34",'Carnet de notes'!AT$3)&amp;" "&amp;IF(ISNUMBER('Carnet de notes'!AT19),SUBSTITUTE(TEXT('Carnet de notes'!AT19/('Carnet de notes'!AT$6+100*('Carnet de notes'!AT$6="")),"0%"),"%"," %"),IF('Carnet de notes'!AT19="M","manquant","exempté"))&amp;"; ")</f>
        <v/>
      </c>
      <c r="AT13" s="94" t="str">
        <f>IF(OR($A13="",'Carnet de notes'!AU19=""),"",IF('Carnet de notes'!AU$3="","Travail 35",'Carnet de notes'!AU$3)&amp;" "&amp;IF(ISNUMBER('Carnet de notes'!AU19),SUBSTITUTE(TEXT('Carnet de notes'!AU19/('Carnet de notes'!AU$6+100*('Carnet de notes'!AU$6="")),"0%"),"%"," %"),IF('Carnet de notes'!AU19="M","manquant","exempté"))&amp;"; ")</f>
        <v/>
      </c>
      <c r="AU13" s="94" t="str">
        <f>IF(OR($A13="",'Carnet de notes'!AV19=""),"",IF('Carnet de notes'!AV$3="","Travail 36",'Carnet de notes'!AV$3)&amp;" "&amp;IF(ISNUMBER('Carnet de notes'!AV19),SUBSTITUTE(TEXT('Carnet de notes'!AV19/('Carnet de notes'!AV$6+100*('Carnet de notes'!AV$6="")),"0%"),"%"," %"),IF('Carnet de notes'!AV19="M","manquant","exempté"))&amp;"; ")</f>
        <v/>
      </c>
      <c r="AV13" s="94" t="str">
        <f>IF(OR($A13="",'Carnet de notes'!AW19=""),"",IF('Carnet de notes'!AW$3="","Travail 37",'Carnet de notes'!AW$3)&amp;" "&amp;IF(ISNUMBER('Carnet de notes'!AW19),SUBSTITUTE(TEXT('Carnet de notes'!AW19/('Carnet de notes'!AW$6+100*('Carnet de notes'!AW$6="")),"0%"),"%"," %"),IF('Carnet de notes'!AW19="M","manquant","exempté"))&amp;"; ")</f>
        <v/>
      </c>
      <c r="AW13" s="94" t="str">
        <f>IF(OR($A13="",'Carnet de notes'!AX19=""),"",IF('Carnet de notes'!AX$3="","Travail 38",'Carnet de notes'!AX$3)&amp;" "&amp;IF(ISNUMBER('Carnet de notes'!AX19),SUBSTITUTE(TEXT('Carnet de notes'!AX19/('Carnet de notes'!AX$6+100*('Carnet de notes'!AX$6="")),"0%"),"%"," %"),IF('Carnet de notes'!AX19="M","manquant","exempté"))&amp;"; ")</f>
        <v/>
      </c>
      <c r="AX13" s="94" t="str">
        <f>IF(OR($A13="",'Carnet de notes'!AY19=""),"",IF('Carnet de notes'!AY$3="","Travail 39",'Carnet de notes'!AY$3)&amp;" "&amp;IF(ISNUMBER('Carnet de notes'!AY19),SUBSTITUTE(TEXT('Carnet de notes'!AY19/('Carnet de notes'!AY$6+100*('Carnet de notes'!AY$6="")),"0%"),"%"," %"),IF('Carnet de notes'!AY19="M","manquant","exempté"))&amp;"; ")</f>
        <v/>
      </c>
      <c r="AY13" s="94" t="str">
        <f>IF(OR($A13="",'Carnet de notes'!AZ19=""),"",IF('Carnet de notes'!AZ$3="","Travail 40",'Carnet de notes'!AZ$3)&amp;" "&amp;IF(ISNUMBER('Carnet de notes'!AZ19),SUBSTITUTE(TEXT('Carnet de notes'!AZ19/('Carnet de notes'!AZ$6+100*('Carnet de notes'!AZ$6="")),"0%"),"%"," %"),IF('Carnet de notes'!AZ19="M","manquant","exempté"))&amp;"; ")</f>
        <v/>
      </c>
      <c r="AZ13" s="94" t="str">
        <f>IF($A13="","",IF(ISNUMBER('Carnet de notes'!F19),'Carnet de notes'!F$3&amp;" "&amp;SUBSTITUTE(TEXT('Carnet de notes'!F19,"0%"),"%"," %")&amp;"; ","")&amp;IF(ISNUMBER('Carnet de notes'!G19),'Carnet de notes'!G$3&amp;" "&amp;SUBSTITUTE(TEXT('Carnet de notes'!G19,"0%"),"%"," %")&amp;"; ","")&amp;IF(ISNUMBER('Carnet de notes'!H19),'Carnet de notes'!H$3&amp;" "&amp;SUBSTITUTE(TEXT('Carnet de notes'!H19,"0%"),"%"," %")&amp;"; ","")&amp;IF(ISNUMBER('Carnet de notes'!I19),'Carnet de notes'!I$3&amp;" "&amp;SUBSTITUTE(TEXT('Carnet de notes'!I19,"0%"),"%"," %")&amp;"; ","")&amp;IF(ISNUMBER('Carnet de notes'!J19),'Carnet de notes'!J$3&amp;" "&amp;SUBSTITUTE(TEXT('Carnet de notes'!J19,"0%"),"%"," %")&amp;"; ","")&amp;IF(ISNUMBER('Carnet de notes'!K19),'Carnet de notes'!K$3&amp;" "&amp;SUBSTITUTE(TEXT('Carnet de notes'!K19,"0%"),"%"," %")&amp;"; ",""))</f>
        <v/>
      </c>
      <c r="BA13" s="94" t="str">
        <f t="shared" si="3"/>
        <v/>
      </c>
      <c r="BB13" s="94" t="str">
        <f>IF(NOT(ISNUMBER($K13)),"",IF(INDEX(Habiletés!$C$7:$C$46,$K13)="","","Utilisation du français oral "&amp;INDEX(Habiletés!$C$7:$C$46,$K13)&amp;"; ")&amp;IF(INDEX(Habiletés!$D$7:$D$46,$K13)="","","Fiabilité "&amp;INDEX(Habiletés!$D$7:$D$46,$K13)&amp;"; ")&amp;IF(INDEX(Habiletés!$E$7:$E$46,$K13)="","","Sens de l'organisation "&amp;INDEX(Habiletés!$E$7:$E$46,$K13)&amp;"; ")&amp;IF(INDEX(Habiletés!$F$7:$F$46,$K13)="","","Autonomie "&amp;INDEX(Habiletés!$F$7:$F$46,$K13)&amp;"; ")&amp;IF(INDEX(Habiletés!$G$7:$G$46,$K13)="","","Esprit de collaboration "&amp;INDEX(Habiletés!$G$7:$G$46,$K13)&amp;"; ")&amp;IF(INDEX(Habiletés!$H$7:$H$46,$K13)="","","Sens de l'initiative "&amp;INDEX(Habiletés!$H$7:$H$46,$K13)&amp;"; ")&amp;IF(INDEX(Habiletés!$I$7:$I$46,$K13)="","","Autorégulation "&amp;INDEX(Habiletés!$I$7:$I$46,$K13)&amp;"; "))</f>
        <v/>
      </c>
    </row>
    <row r="14" spans="1:54" ht="62" customHeight="1" x14ac:dyDescent="0.45">
      <c r="A14" s="95" t="str">
        <f>IF('Carnet de notes'!$B20="","",'Carnet de notes'!$A20)</f>
        <v/>
      </c>
      <c r="B14" s="95" t="str">
        <f>IF($A14="","",'Carnet de notes'!$C20&amp;"")</f>
        <v/>
      </c>
      <c r="C14" s="96" t="str">
        <f>IF($A14="","",'Carnet de notes'!$D20)</f>
        <v/>
      </c>
      <c r="D14" s="95" t="str">
        <f>IF($A14="","",'Carnet de notes'!$E20&amp;"")</f>
        <v/>
      </c>
      <c r="E14" s="95" t="str">
        <f t="shared" si="0"/>
        <v/>
      </c>
      <c r="F14" s="95" t="str">
        <f t="shared" si="1"/>
        <v/>
      </c>
      <c r="G14" s="95" t="str">
        <f>IF($A14="","",'Carnet de notes'!$L20&amp;"")</f>
        <v/>
      </c>
      <c r="H14" s="95" t="str">
        <f t="shared" si="2"/>
        <v/>
      </c>
      <c r="I14" s="95" t="str">
        <f>IF(NOT(ISNUMBER($K14)),"",INDEX(Habiletés!$J$7:$J$46,$K14)&amp;"")</f>
        <v/>
      </c>
      <c r="K14" s="94" t="str">
        <f>IF($A14="","",IFERROR(MATCH($A14,Habiletés!$A$7:$A$46,0),""))</f>
        <v/>
      </c>
      <c r="L14" s="94" t="str">
        <f>IF(OR($A14="",'Carnet de notes'!M20=""),"",IF('Carnet de notes'!M$3="","Travail 1",'Carnet de notes'!M$3)&amp;" "&amp;IF(ISNUMBER('Carnet de notes'!M20),SUBSTITUTE(TEXT('Carnet de notes'!M20/('Carnet de notes'!M$6+100*('Carnet de notes'!M$6="")),"0%"),"%"," %"),IF('Carnet de notes'!M20="M","manquant","exempté"))&amp;"; ")</f>
        <v/>
      </c>
      <c r="M14" s="94" t="str">
        <f>IF(OR($A14="",'Carnet de notes'!N20=""),"",IF('Carnet de notes'!N$3="","Travail 2",'Carnet de notes'!N$3)&amp;" "&amp;IF(ISNUMBER('Carnet de notes'!N20),SUBSTITUTE(TEXT('Carnet de notes'!N20/('Carnet de notes'!N$6+100*('Carnet de notes'!N$6="")),"0%"),"%"," %"),IF('Carnet de notes'!N20="M","manquant","exempté"))&amp;"; ")</f>
        <v/>
      </c>
      <c r="N14" s="94" t="str">
        <f>IF(OR($A14="",'Carnet de notes'!O20=""),"",IF('Carnet de notes'!O$3="","Travail 3",'Carnet de notes'!O$3)&amp;" "&amp;IF(ISNUMBER('Carnet de notes'!O20),SUBSTITUTE(TEXT('Carnet de notes'!O20/('Carnet de notes'!O$6+100*('Carnet de notes'!O$6="")),"0%"),"%"," %"),IF('Carnet de notes'!O20="M","manquant","exempté"))&amp;"; ")</f>
        <v/>
      </c>
      <c r="O14" s="94" t="str">
        <f>IF(OR($A14="",'Carnet de notes'!P20=""),"",IF('Carnet de notes'!P$3="","Travail 4",'Carnet de notes'!P$3)&amp;" "&amp;IF(ISNUMBER('Carnet de notes'!P20),SUBSTITUTE(TEXT('Carnet de notes'!P20/('Carnet de notes'!P$6+100*('Carnet de notes'!P$6="")),"0%"),"%"," %"),IF('Carnet de notes'!P20="M","manquant","exempté"))&amp;"; ")</f>
        <v/>
      </c>
      <c r="P14" s="94" t="str">
        <f>IF(OR($A14="",'Carnet de notes'!Q20=""),"",IF('Carnet de notes'!Q$3="","Travail 5",'Carnet de notes'!Q$3)&amp;" "&amp;IF(ISNUMBER('Carnet de notes'!Q20),SUBSTITUTE(TEXT('Carnet de notes'!Q20/('Carnet de notes'!Q$6+100*('Carnet de notes'!Q$6="")),"0%"),"%"," %"),IF('Carnet de notes'!Q20="M","manquant","exempté"))&amp;"; ")</f>
        <v/>
      </c>
      <c r="Q14" s="94" t="str">
        <f>IF(OR($A14="",'Carnet de notes'!R20=""),"",IF('Carnet de notes'!R$3="","Travail 6",'Carnet de notes'!R$3)&amp;" "&amp;IF(ISNUMBER('Carnet de notes'!R20),SUBSTITUTE(TEXT('Carnet de notes'!R20/('Carnet de notes'!R$6+100*('Carnet de notes'!R$6="")),"0%"),"%"," %"),IF('Carnet de notes'!R20="M","manquant","exempté"))&amp;"; ")</f>
        <v/>
      </c>
      <c r="R14" s="94" t="str">
        <f>IF(OR($A14="",'Carnet de notes'!S20=""),"",IF('Carnet de notes'!S$3="","Travail 7",'Carnet de notes'!S$3)&amp;" "&amp;IF(ISNUMBER('Carnet de notes'!S20),SUBSTITUTE(TEXT('Carnet de notes'!S20/('Carnet de notes'!S$6+100*('Carnet de notes'!S$6="")),"0%"),"%"," %"),IF('Carnet de notes'!S20="M","manquant","exempté"))&amp;"; ")</f>
        <v/>
      </c>
      <c r="S14" s="94" t="str">
        <f>IF(OR($A14="",'Carnet de notes'!T20=""),"",IF('Carnet de notes'!T$3="","Travail 8",'Carnet de notes'!T$3)&amp;" "&amp;IF(ISNUMBER('Carnet de notes'!T20),SUBSTITUTE(TEXT('Carnet de notes'!T20/('Carnet de notes'!T$6+100*('Carnet de notes'!T$6="")),"0%"),"%"," %"),IF('Carnet de notes'!T20="M","manquant","exempté"))&amp;"; ")</f>
        <v/>
      </c>
      <c r="T14" s="94" t="str">
        <f>IF(OR($A14="",'Carnet de notes'!U20=""),"",IF('Carnet de notes'!U$3="","Travail 9",'Carnet de notes'!U$3)&amp;" "&amp;IF(ISNUMBER('Carnet de notes'!U20),SUBSTITUTE(TEXT('Carnet de notes'!U20/('Carnet de notes'!U$6+100*('Carnet de notes'!U$6="")),"0%"),"%"," %"),IF('Carnet de notes'!U20="M","manquant","exempté"))&amp;"; ")</f>
        <v/>
      </c>
      <c r="U14" s="94" t="str">
        <f>IF(OR($A14="",'Carnet de notes'!V20=""),"",IF('Carnet de notes'!V$3="","Travail 10",'Carnet de notes'!V$3)&amp;" "&amp;IF(ISNUMBER('Carnet de notes'!V20),SUBSTITUTE(TEXT('Carnet de notes'!V20/('Carnet de notes'!V$6+100*('Carnet de notes'!V$6="")),"0%"),"%"," %"),IF('Carnet de notes'!V20="M","manquant","exempté"))&amp;"; ")</f>
        <v/>
      </c>
      <c r="V14" s="94" t="str">
        <f>IF(OR($A14="",'Carnet de notes'!W20=""),"",IF('Carnet de notes'!W$3="","Travail 11",'Carnet de notes'!W$3)&amp;" "&amp;IF(ISNUMBER('Carnet de notes'!W20),SUBSTITUTE(TEXT('Carnet de notes'!W20/('Carnet de notes'!W$6+100*('Carnet de notes'!W$6="")),"0%"),"%"," %"),IF('Carnet de notes'!W20="M","manquant","exempté"))&amp;"; ")</f>
        <v/>
      </c>
      <c r="W14" s="94" t="str">
        <f>IF(OR($A14="",'Carnet de notes'!X20=""),"",IF('Carnet de notes'!X$3="","Travail 12",'Carnet de notes'!X$3)&amp;" "&amp;IF(ISNUMBER('Carnet de notes'!X20),SUBSTITUTE(TEXT('Carnet de notes'!X20/('Carnet de notes'!X$6+100*('Carnet de notes'!X$6="")),"0%"),"%"," %"),IF('Carnet de notes'!X20="M","manquant","exempté"))&amp;"; ")</f>
        <v/>
      </c>
      <c r="X14" s="94" t="str">
        <f>IF(OR($A14="",'Carnet de notes'!Y20=""),"",IF('Carnet de notes'!Y$3="","Travail 13",'Carnet de notes'!Y$3)&amp;" "&amp;IF(ISNUMBER('Carnet de notes'!Y20),SUBSTITUTE(TEXT('Carnet de notes'!Y20/('Carnet de notes'!Y$6+100*('Carnet de notes'!Y$6="")),"0%"),"%"," %"),IF('Carnet de notes'!Y20="M","manquant","exempté"))&amp;"; ")</f>
        <v/>
      </c>
      <c r="Y14" s="94" t="str">
        <f>IF(OR($A14="",'Carnet de notes'!Z20=""),"",IF('Carnet de notes'!Z$3="","Travail 14",'Carnet de notes'!Z$3)&amp;" "&amp;IF(ISNUMBER('Carnet de notes'!Z20),SUBSTITUTE(TEXT('Carnet de notes'!Z20/('Carnet de notes'!Z$6+100*('Carnet de notes'!Z$6="")),"0%"),"%"," %"),IF('Carnet de notes'!Z20="M","manquant","exempté"))&amp;"; ")</f>
        <v/>
      </c>
      <c r="Z14" s="94" t="str">
        <f>IF(OR($A14="",'Carnet de notes'!AA20=""),"",IF('Carnet de notes'!AA$3="","Travail 15",'Carnet de notes'!AA$3)&amp;" "&amp;IF(ISNUMBER('Carnet de notes'!AA20),SUBSTITUTE(TEXT('Carnet de notes'!AA20/('Carnet de notes'!AA$6+100*('Carnet de notes'!AA$6="")),"0%"),"%"," %"),IF('Carnet de notes'!AA20="M","manquant","exempté"))&amp;"; ")</f>
        <v/>
      </c>
      <c r="AA14" s="94" t="str">
        <f>IF(OR($A14="",'Carnet de notes'!AB20=""),"",IF('Carnet de notes'!AB$3="","Travail 16",'Carnet de notes'!AB$3)&amp;" "&amp;IF(ISNUMBER('Carnet de notes'!AB20),SUBSTITUTE(TEXT('Carnet de notes'!AB20/('Carnet de notes'!AB$6+100*('Carnet de notes'!AB$6="")),"0%"),"%"," %"),IF('Carnet de notes'!AB20="M","manquant","exempté"))&amp;"; ")</f>
        <v/>
      </c>
      <c r="AB14" s="94" t="str">
        <f>IF(OR($A14="",'Carnet de notes'!AC20=""),"",IF('Carnet de notes'!AC$3="","Travail 17",'Carnet de notes'!AC$3)&amp;" "&amp;IF(ISNUMBER('Carnet de notes'!AC20),SUBSTITUTE(TEXT('Carnet de notes'!AC20/('Carnet de notes'!AC$6+100*('Carnet de notes'!AC$6="")),"0%"),"%"," %"),IF('Carnet de notes'!AC20="M","manquant","exempté"))&amp;"; ")</f>
        <v/>
      </c>
      <c r="AC14" s="94" t="str">
        <f>IF(OR($A14="",'Carnet de notes'!AD20=""),"",IF('Carnet de notes'!AD$3="","Travail 18",'Carnet de notes'!AD$3)&amp;" "&amp;IF(ISNUMBER('Carnet de notes'!AD20),SUBSTITUTE(TEXT('Carnet de notes'!AD20/('Carnet de notes'!AD$6+100*('Carnet de notes'!AD$6="")),"0%"),"%"," %"),IF('Carnet de notes'!AD20="M","manquant","exempté"))&amp;"; ")</f>
        <v/>
      </c>
      <c r="AD14" s="94" t="str">
        <f>IF(OR($A14="",'Carnet de notes'!AE20=""),"",IF('Carnet de notes'!AE$3="","Travail 19",'Carnet de notes'!AE$3)&amp;" "&amp;IF(ISNUMBER('Carnet de notes'!AE20),SUBSTITUTE(TEXT('Carnet de notes'!AE20/('Carnet de notes'!AE$6+100*('Carnet de notes'!AE$6="")),"0%"),"%"," %"),IF('Carnet de notes'!AE20="M","manquant","exempté"))&amp;"; ")</f>
        <v/>
      </c>
      <c r="AE14" s="94" t="str">
        <f>IF(OR($A14="",'Carnet de notes'!AF20=""),"",IF('Carnet de notes'!AF$3="","Travail 20",'Carnet de notes'!AF$3)&amp;" "&amp;IF(ISNUMBER('Carnet de notes'!AF20),SUBSTITUTE(TEXT('Carnet de notes'!AF20/('Carnet de notes'!AF$6+100*('Carnet de notes'!AF$6="")),"0%"),"%"," %"),IF('Carnet de notes'!AF20="M","manquant","exempté"))&amp;"; ")</f>
        <v/>
      </c>
      <c r="AF14" s="94" t="str">
        <f>IF(OR($A14="",'Carnet de notes'!AG20=""),"",IF('Carnet de notes'!AG$3="","Travail 21",'Carnet de notes'!AG$3)&amp;" "&amp;IF(ISNUMBER('Carnet de notes'!AG20),SUBSTITUTE(TEXT('Carnet de notes'!AG20/('Carnet de notes'!AG$6+100*('Carnet de notes'!AG$6="")),"0%"),"%"," %"),IF('Carnet de notes'!AG20="M","manquant","exempté"))&amp;"; ")</f>
        <v/>
      </c>
      <c r="AG14" s="94" t="str">
        <f>IF(OR($A14="",'Carnet de notes'!AH20=""),"",IF('Carnet de notes'!AH$3="","Travail 22",'Carnet de notes'!AH$3)&amp;" "&amp;IF(ISNUMBER('Carnet de notes'!AH20),SUBSTITUTE(TEXT('Carnet de notes'!AH20/('Carnet de notes'!AH$6+100*('Carnet de notes'!AH$6="")),"0%"),"%"," %"),IF('Carnet de notes'!AH20="M","manquant","exempté"))&amp;"; ")</f>
        <v/>
      </c>
      <c r="AH14" s="94" t="str">
        <f>IF(OR($A14="",'Carnet de notes'!AI20=""),"",IF('Carnet de notes'!AI$3="","Travail 23",'Carnet de notes'!AI$3)&amp;" "&amp;IF(ISNUMBER('Carnet de notes'!AI20),SUBSTITUTE(TEXT('Carnet de notes'!AI20/('Carnet de notes'!AI$6+100*('Carnet de notes'!AI$6="")),"0%"),"%"," %"),IF('Carnet de notes'!AI20="M","manquant","exempté"))&amp;"; ")</f>
        <v/>
      </c>
      <c r="AI14" s="94" t="str">
        <f>IF(OR($A14="",'Carnet de notes'!AJ20=""),"",IF('Carnet de notes'!AJ$3="","Travail 24",'Carnet de notes'!AJ$3)&amp;" "&amp;IF(ISNUMBER('Carnet de notes'!AJ20),SUBSTITUTE(TEXT('Carnet de notes'!AJ20/('Carnet de notes'!AJ$6+100*('Carnet de notes'!AJ$6="")),"0%"),"%"," %"),IF('Carnet de notes'!AJ20="M","manquant","exempté"))&amp;"; ")</f>
        <v/>
      </c>
      <c r="AJ14" s="94" t="str">
        <f>IF(OR($A14="",'Carnet de notes'!AK20=""),"",IF('Carnet de notes'!AK$3="","Travail 25",'Carnet de notes'!AK$3)&amp;" "&amp;IF(ISNUMBER('Carnet de notes'!AK20),SUBSTITUTE(TEXT('Carnet de notes'!AK20/('Carnet de notes'!AK$6+100*('Carnet de notes'!AK$6="")),"0%"),"%"," %"),IF('Carnet de notes'!AK20="M","manquant","exempté"))&amp;"; ")</f>
        <v/>
      </c>
      <c r="AK14" s="94" t="str">
        <f>IF(OR($A14="",'Carnet de notes'!AL20=""),"",IF('Carnet de notes'!AL$3="","Travail 26",'Carnet de notes'!AL$3)&amp;" "&amp;IF(ISNUMBER('Carnet de notes'!AL20),SUBSTITUTE(TEXT('Carnet de notes'!AL20/('Carnet de notes'!AL$6+100*('Carnet de notes'!AL$6="")),"0%"),"%"," %"),IF('Carnet de notes'!AL20="M","manquant","exempté"))&amp;"; ")</f>
        <v/>
      </c>
      <c r="AL14" s="94" t="str">
        <f>IF(OR($A14="",'Carnet de notes'!AM20=""),"",IF('Carnet de notes'!AM$3="","Travail 27",'Carnet de notes'!AM$3)&amp;" "&amp;IF(ISNUMBER('Carnet de notes'!AM20),SUBSTITUTE(TEXT('Carnet de notes'!AM20/('Carnet de notes'!AM$6+100*('Carnet de notes'!AM$6="")),"0%"),"%"," %"),IF('Carnet de notes'!AM20="M","manquant","exempté"))&amp;"; ")</f>
        <v/>
      </c>
      <c r="AM14" s="94" t="str">
        <f>IF(OR($A14="",'Carnet de notes'!AN20=""),"",IF('Carnet de notes'!AN$3="","Travail 28",'Carnet de notes'!AN$3)&amp;" "&amp;IF(ISNUMBER('Carnet de notes'!AN20),SUBSTITUTE(TEXT('Carnet de notes'!AN20/('Carnet de notes'!AN$6+100*('Carnet de notes'!AN$6="")),"0%"),"%"," %"),IF('Carnet de notes'!AN20="M","manquant","exempté"))&amp;"; ")</f>
        <v/>
      </c>
      <c r="AN14" s="94" t="str">
        <f>IF(OR($A14="",'Carnet de notes'!AO20=""),"",IF('Carnet de notes'!AO$3="","Travail 29",'Carnet de notes'!AO$3)&amp;" "&amp;IF(ISNUMBER('Carnet de notes'!AO20),SUBSTITUTE(TEXT('Carnet de notes'!AO20/('Carnet de notes'!AO$6+100*('Carnet de notes'!AO$6="")),"0%"),"%"," %"),IF('Carnet de notes'!AO20="M","manquant","exempté"))&amp;"; ")</f>
        <v/>
      </c>
      <c r="AO14" s="94" t="str">
        <f>IF(OR($A14="",'Carnet de notes'!AP20=""),"",IF('Carnet de notes'!AP$3="","Travail 30",'Carnet de notes'!AP$3)&amp;" "&amp;IF(ISNUMBER('Carnet de notes'!AP20),SUBSTITUTE(TEXT('Carnet de notes'!AP20/('Carnet de notes'!AP$6+100*('Carnet de notes'!AP$6="")),"0%"),"%"," %"),IF('Carnet de notes'!AP20="M","manquant","exempté"))&amp;"; ")</f>
        <v/>
      </c>
      <c r="AP14" s="94" t="str">
        <f>IF(OR($A14="",'Carnet de notes'!AQ20=""),"",IF('Carnet de notes'!AQ$3="","Travail 31",'Carnet de notes'!AQ$3)&amp;" "&amp;IF(ISNUMBER('Carnet de notes'!AQ20),SUBSTITUTE(TEXT('Carnet de notes'!AQ20/('Carnet de notes'!AQ$6+100*('Carnet de notes'!AQ$6="")),"0%"),"%"," %"),IF('Carnet de notes'!AQ20="M","manquant","exempté"))&amp;"; ")</f>
        <v/>
      </c>
      <c r="AQ14" s="94" t="str">
        <f>IF(OR($A14="",'Carnet de notes'!AR20=""),"",IF('Carnet de notes'!AR$3="","Travail 32",'Carnet de notes'!AR$3)&amp;" "&amp;IF(ISNUMBER('Carnet de notes'!AR20),SUBSTITUTE(TEXT('Carnet de notes'!AR20/('Carnet de notes'!AR$6+100*('Carnet de notes'!AR$6="")),"0%"),"%"," %"),IF('Carnet de notes'!AR20="M","manquant","exempté"))&amp;"; ")</f>
        <v/>
      </c>
      <c r="AR14" s="94" t="str">
        <f>IF(OR($A14="",'Carnet de notes'!AS20=""),"",IF('Carnet de notes'!AS$3="","Travail 33",'Carnet de notes'!AS$3)&amp;" "&amp;IF(ISNUMBER('Carnet de notes'!AS20),SUBSTITUTE(TEXT('Carnet de notes'!AS20/('Carnet de notes'!AS$6+100*('Carnet de notes'!AS$6="")),"0%"),"%"," %"),IF('Carnet de notes'!AS20="M","manquant","exempté"))&amp;"; ")</f>
        <v/>
      </c>
      <c r="AS14" s="94" t="str">
        <f>IF(OR($A14="",'Carnet de notes'!AT20=""),"",IF('Carnet de notes'!AT$3="","Travail 34",'Carnet de notes'!AT$3)&amp;" "&amp;IF(ISNUMBER('Carnet de notes'!AT20),SUBSTITUTE(TEXT('Carnet de notes'!AT20/('Carnet de notes'!AT$6+100*('Carnet de notes'!AT$6="")),"0%"),"%"," %"),IF('Carnet de notes'!AT20="M","manquant","exempté"))&amp;"; ")</f>
        <v/>
      </c>
      <c r="AT14" s="94" t="str">
        <f>IF(OR($A14="",'Carnet de notes'!AU20=""),"",IF('Carnet de notes'!AU$3="","Travail 35",'Carnet de notes'!AU$3)&amp;" "&amp;IF(ISNUMBER('Carnet de notes'!AU20),SUBSTITUTE(TEXT('Carnet de notes'!AU20/('Carnet de notes'!AU$6+100*('Carnet de notes'!AU$6="")),"0%"),"%"," %"),IF('Carnet de notes'!AU20="M","manquant","exempté"))&amp;"; ")</f>
        <v/>
      </c>
      <c r="AU14" s="94" t="str">
        <f>IF(OR($A14="",'Carnet de notes'!AV20=""),"",IF('Carnet de notes'!AV$3="","Travail 36",'Carnet de notes'!AV$3)&amp;" "&amp;IF(ISNUMBER('Carnet de notes'!AV20),SUBSTITUTE(TEXT('Carnet de notes'!AV20/('Carnet de notes'!AV$6+100*('Carnet de notes'!AV$6="")),"0%"),"%"," %"),IF('Carnet de notes'!AV20="M","manquant","exempté"))&amp;"; ")</f>
        <v/>
      </c>
      <c r="AV14" s="94" t="str">
        <f>IF(OR($A14="",'Carnet de notes'!AW20=""),"",IF('Carnet de notes'!AW$3="","Travail 37",'Carnet de notes'!AW$3)&amp;" "&amp;IF(ISNUMBER('Carnet de notes'!AW20),SUBSTITUTE(TEXT('Carnet de notes'!AW20/('Carnet de notes'!AW$6+100*('Carnet de notes'!AW$6="")),"0%"),"%"," %"),IF('Carnet de notes'!AW20="M","manquant","exempté"))&amp;"; ")</f>
        <v/>
      </c>
      <c r="AW14" s="94" t="str">
        <f>IF(OR($A14="",'Carnet de notes'!AX20=""),"",IF('Carnet de notes'!AX$3="","Travail 38",'Carnet de notes'!AX$3)&amp;" "&amp;IF(ISNUMBER('Carnet de notes'!AX20),SUBSTITUTE(TEXT('Carnet de notes'!AX20/('Carnet de notes'!AX$6+100*('Carnet de notes'!AX$6="")),"0%"),"%"," %"),IF('Carnet de notes'!AX20="M","manquant","exempté"))&amp;"; ")</f>
        <v/>
      </c>
      <c r="AX14" s="94" t="str">
        <f>IF(OR($A14="",'Carnet de notes'!AY20=""),"",IF('Carnet de notes'!AY$3="","Travail 39",'Carnet de notes'!AY$3)&amp;" "&amp;IF(ISNUMBER('Carnet de notes'!AY20),SUBSTITUTE(TEXT('Carnet de notes'!AY20/('Carnet de notes'!AY$6+100*('Carnet de notes'!AY$6="")),"0%"),"%"," %"),IF('Carnet de notes'!AY20="M","manquant","exempté"))&amp;"; ")</f>
        <v/>
      </c>
      <c r="AY14" s="94" t="str">
        <f>IF(OR($A14="",'Carnet de notes'!AZ20=""),"",IF('Carnet de notes'!AZ$3="","Travail 40",'Carnet de notes'!AZ$3)&amp;" "&amp;IF(ISNUMBER('Carnet de notes'!AZ20),SUBSTITUTE(TEXT('Carnet de notes'!AZ20/('Carnet de notes'!AZ$6+100*('Carnet de notes'!AZ$6="")),"0%"),"%"," %"),IF('Carnet de notes'!AZ20="M","manquant","exempté"))&amp;"; ")</f>
        <v/>
      </c>
      <c r="AZ14" s="94" t="str">
        <f>IF($A14="","",IF(ISNUMBER('Carnet de notes'!F20),'Carnet de notes'!F$3&amp;" "&amp;SUBSTITUTE(TEXT('Carnet de notes'!F20,"0%"),"%"," %")&amp;"; ","")&amp;IF(ISNUMBER('Carnet de notes'!G20),'Carnet de notes'!G$3&amp;" "&amp;SUBSTITUTE(TEXT('Carnet de notes'!G20,"0%"),"%"," %")&amp;"; ","")&amp;IF(ISNUMBER('Carnet de notes'!H20),'Carnet de notes'!H$3&amp;" "&amp;SUBSTITUTE(TEXT('Carnet de notes'!H20,"0%"),"%"," %")&amp;"; ","")&amp;IF(ISNUMBER('Carnet de notes'!I20),'Carnet de notes'!I$3&amp;" "&amp;SUBSTITUTE(TEXT('Carnet de notes'!I20,"0%"),"%"," %")&amp;"; ","")&amp;IF(ISNUMBER('Carnet de notes'!J20),'Carnet de notes'!J$3&amp;" "&amp;SUBSTITUTE(TEXT('Carnet de notes'!J20,"0%"),"%"," %")&amp;"; ","")&amp;IF(ISNUMBER('Carnet de notes'!K20),'Carnet de notes'!K$3&amp;" "&amp;SUBSTITUTE(TEXT('Carnet de notes'!K20,"0%"),"%"," %")&amp;"; ",""))</f>
        <v/>
      </c>
      <c r="BA14" s="94" t="str">
        <f t="shared" si="3"/>
        <v/>
      </c>
      <c r="BB14" s="94" t="str">
        <f>IF(NOT(ISNUMBER($K14)),"",IF(INDEX(Habiletés!$C$7:$C$46,$K14)="","","Utilisation du français oral "&amp;INDEX(Habiletés!$C$7:$C$46,$K14)&amp;"; ")&amp;IF(INDEX(Habiletés!$D$7:$D$46,$K14)="","","Fiabilité "&amp;INDEX(Habiletés!$D$7:$D$46,$K14)&amp;"; ")&amp;IF(INDEX(Habiletés!$E$7:$E$46,$K14)="","","Sens de l'organisation "&amp;INDEX(Habiletés!$E$7:$E$46,$K14)&amp;"; ")&amp;IF(INDEX(Habiletés!$F$7:$F$46,$K14)="","","Autonomie "&amp;INDEX(Habiletés!$F$7:$F$46,$K14)&amp;"; ")&amp;IF(INDEX(Habiletés!$G$7:$G$46,$K14)="","","Esprit de collaboration "&amp;INDEX(Habiletés!$G$7:$G$46,$K14)&amp;"; ")&amp;IF(INDEX(Habiletés!$H$7:$H$46,$K14)="","","Sens de l'initiative "&amp;INDEX(Habiletés!$H$7:$H$46,$K14)&amp;"; ")&amp;IF(INDEX(Habiletés!$I$7:$I$46,$K14)="","","Autorégulation "&amp;INDEX(Habiletés!$I$7:$I$46,$K14)&amp;"; "))</f>
        <v/>
      </c>
    </row>
    <row r="15" spans="1:54" ht="62" customHeight="1" x14ac:dyDescent="0.45">
      <c r="A15" s="95" t="str">
        <f>IF('Carnet de notes'!$B21="","",'Carnet de notes'!$A21)</f>
        <v/>
      </c>
      <c r="B15" s="95" t="str">
        <f>IF($A15="","",'Carnet de notes'!$C21&amp;"")</f>
        <v/>
      </c>
      <c r="C15" s="96" t="str">
        <f>IF($A15="","",'Carnet de notes'!$D21)</f>
        <v/>
      </c>
      <c r="D15" s="95" t="str">
        <f>IF($A15="","",'Carnet de notes'!$E21&amp;"")</f>
        <v/>
      </c>
      <c r="E15" s="95" t="str">
        <f t="shared" si="0"/>
        <v/>
      </c>
      <c r="F15" s="95" t="str">
        <f t="shared" si="1"/>
        <v/>
      </c>
      <c r="G15" s="95" t="str">
        <f>IF($A15="","",'Carnet de notes'!$L21&amp;"")</f>
        <v/>
      </c>
      <c r="H15" s="95" t="str">
        <f t="shared" si="2"/>
        <v/>
      </c>
      <c r="I15" s="95" t="str">
        <f>IF(NOT(ISNUMBER($K15)),"",INDEX(Habiletés!$J$7:$J$46,$K15)&amp;"")</f>
        <v/>
      </c>
      <c r="K15" s="94" t="str">
        <f>IF($A15="","",IFERROR(MATCH($A15,Habiletés!$A$7:$A$46,0),""))</f>
        <v/>
      </c>
      <c r="L15" s="94" t="str">
        <f>IF(OR($A15="",'Carnet de notes'!M21=""),"",IF('Carnet de notes'!M$3="","Travail 1",'Carnet de notes'!M$3)&amp;" "&amp;IF(ISNUMBER('Carnet de notes'!M21),SUBSTITUTE(TEXT('Carnet de notes'!M21/('Carnet de notes'!M$6+100*('Carnet de notes'!M$6="")),"0%"),"%"," %"),IF('Carnet de notes'!M21="M","manquant","exempté"))&amp;"; ")</f>
        <v/>
      </c>
      <c r="M15" s="94" t="str">
        <f>IF(OR($A15="",'Carnet de notes'!N21=""),"",IF('Carnet de notes'!N$3="","Travail 2",'Carnet de notes'!N$3)&amp;" "&amp;IF(ISNUMBER('Carnet de notes'!N21),SUBSTITUTE(TEXT('Carnet de notes'!N21/('Carnet de notes'!N$6+100*('Carnet de notes'!N$6="")),"0%"),"%"," %"),IF('Carnet de notes'!N21="M","manquant","exempté"))&amp;"; ")</f>
        <v/>
      </c>
      <c r="N15" s="94" t="str">
        <f>IF(OR($A15="",'Carnet de notes'!O21=""),"",IF('Carnet de notes'!O$3="","Travail 3",'Carnet de notes'!O$3)&amp;" "&amp;IF(ISNUMBER('Carnet de notes'!O21),SUBSTITUTE(TEXT('Carnet de notes'!O21/('Carnet de notes'!O$6+100*('Carnet de notes'!O$6="")),"0%"),"%"," %"),IF('Carnet de notes'!O21="M","manquant","exempté"))&amp;"; ")</f>
        <v/>
      </c>
      <c r="O15" s="94" t="str">
        <f>IF(OR($A15="",'Carnet de notes'!P21=""),"",IF('Carnet de notes'!P$3="","Travail 4",'Carnet de notes'!P$3)&amp;" "&amp;IF(ISNUMBER('Carnet de notes'!P21),SUBSTITUTE(TEXT('Carnet de notes'!P21/('Carnet de notes'!P$6+100*('Carnet de notes'!P$6="")),"0%"),"%"," %"),IF('Carnet de notes'!P21="M","manquant","exempté"))&amp;"; ")</f>
        <v/>
      </c>
      <c r="P15" s="94" t="str">
        <f>IF(OR($A15="",'Carnet de notes'!Q21=""),"",IF('Carnet de notes'!Q$3="","Travail 5",'Carnet de notes'!Q$3)&amp;" "&amp;IF(ISNUMBER('Carnet de notes'!Q21),SUBSTITUTE(TEXT('Carnet de notes'!Q21/('Carnet de notes'!Q$6+100*('Carnet de notes'!Q$6="")),"0%"),"%"," %"),IF('Carnet de notes'!Q21="M","manquant","exempté"))&amp;"; ")</f>
        <v/>
      </c>
      <c r="Q15" s="94" t="str">
        <f>IF(OR($A15="",'Carnet de notes'!R21=""),"",IF('Carnet de notes'!R$3="","Travail 6",'Carnet de notes'!R$3)&amp;" "&amp;IF(ISNUMBER('Carnet de notes'!R21),SUBSTITUTE(TEXT('Carnet de notes'!R21/('Carnet de notes'!R$6+100*('Carnet de notes'!R$6="")),"0%"),"%"," %"),IF('Carnet de notes'!R21="M","manquant","exempté"))&amp;"; ")</f>
        <v/>
      </c>
      <c r="R15" s="94" t="str">
        <f>IF(OR($A15="",'Carnet de notes'!S21=""),"",IF('Carnet de notes'!S$3="","Travail 7",'Carnet de notes'!S$3)&amp;" "&amp;IF(ISNUMBER('Carnet de notes'!S21),SUBSTITUTE(TEXT('Carnet de notes'!S21/('Carnet de notes'!S$6+100*('Carnet de notes'!S$6="")),"0%"),"%"," %"),IF('Carnet de notes'!S21="M","manquant","exempté"))&amp;"; ")</f>
        <v/>
      </c>
      <c r="S15" s="94" t="str">
        <f>IF(OR($A15="",'Carnet de notes'!T21=""),"",IF('Carnet de notes'!T$3="","Travail 8",'Carnet de notes'!T$3)&amp;" "&amp;IF(ISNUMBER('Carnet de notes'!T21),SUBSTITUTE(TEXT('Carnet de notes'!T21/('Carnet de notes'!T$6+100*('Carnet de notes'!T$6="")),"0%"),"%"," %"),IF('Carnet de notes'!T21="M","manquant","exempté"))&amp;"; ")</f>
        <v/>
      </c>
      <c r="T15" s="94" t="str">
        <f>IF(OR($A15="",'Carnet de notes'!U21=""),"",IF('Carnet de notes'!U$3="","Travail 9",'Carnet de notes'!U$3)&amp;" "&amp;IF(ISNUMBER('Carnet de notes'!U21),SUBSTITUTE(TEXT('Carnet de notes'!U21/('Carnet de notes'!U$6+100*('Carnet de notes'!U$6="")),"0%"),"%"," %"),IF('Carnet de notes'!U21="M","manquant","exempté"))&amp;"; ")</f>
        <v/>
      </c>
      <c r="U15" s="94" t="str">
        <f>IF(OR($A15="",'Carnet de notes'!V21=""),"",IF('Carnet de notes'!V$3="","Travail 10",'Carnet de notes'!V$3)&amp;" "&amp;IF(ISNUMBER('Carnet de notes'!V21),SUBSTITUTE(TEXT('Carnet de notes'!V21/('Carnet de notes'!V$6+100*('Carnet de notes'!V$6="")),"0%"),"%"," %"),IF('Carnet de notes'!V21="M","manquant","exempté"))&amp;"; ")</f>
        <v/>
      </c>
      <c r="V15" s="94" t="str">
        <f>IF(OR($A15="",'Carnet de notes'!W21=""),"",IF('Carnet de notes'!W$3="","Travail 11",'Carnet de notes'!W$3)&amp;" "&amp;IF(ISNUMBER('Carnet de notes'!W21),SUBSTITUTE(TEXT('Carnet de notes'!W21/('Carnet de notes'!W$6+100*('Carnet de notes'!W$6="")),"0%"),"%"," %"),IF('Carnet de notes'!W21="M","manquant","exempté"))&amp;"; ")</f>
        <v/>
      </c>
      <c r="W15" s="94" t="str">
        <f>IF(OR($A15="",'Carnet de notes'!X21=""),"",IF('Carnet de notes'!X$3="","Travail 12",'Carnet de notes'!X$3)&amp;" "&amp;IF(ISNUMBER('Carnet de notes'!X21),SUBSTITUTE(TEXT('Carnet de notes'!X21/('Carnet de notes'!X$6+100*('Carnet de notes'!X$6="")),"0%"),"%"," %"),IF('Carnet de notes'!X21="M","manquant","exempté"))&amp;"; ")</f>
        <v/>
      </c>
      <c r="X15" s="94" t="str">
        <f>IF(OR($A15="",'Carnet de notes'!Y21=""),"",IF('Carnet de notes'!Y$3="","Travail 13",'Carnet de notes'!Y$3)&amp;" "&amp;IF(ISNUMBER('Carnet de notes'!Y21),SUBSTITUTE(TEXT('Carnet de notes'!Y21/('Carnet de notes'!Y$6+100*('Carnet de notes'!Y$6="")),"0%"),"%"," %"),IF('Carnet de notes'!Y21="M","manquant","exempté"))&amp;"; ")</f>
        <v/>
      </c>
      <c r="Y15" s="94" t="str">
        <f>IF(OR($A15="",'Carnet de notes'!Z21=""),"",IF('Carnet de notes'!Z$3="","Travail 14",'Carnet de notes'!Z$3)&amp;" "&amp;IF(ISNUMBER('Carnet de notes'!Z21),SUBSTITUTE(TEXT('Carnet de notes'!Z21/('Carnet de notes'!Z$6+100*('Carnet de notes'!Z$6="")),"0%"),"%"," %"),IF('Carnet de notes'!Z21="M","manquant","exempté"))&amp;"; ")</f>
        <v/>
      </c>
      <c r="Z15" s="94" t="str">
        <f>IF(OR($A15="",'Carnet de notes'!AA21=""),"",IF('Carnet de notes'!AA$3="","Travail 15",'Carnet de notes'!AA$3)&amp;" "&amp;IF(ISNUMBER('Carnet de notes'!AA21),SUBSTITUTE(TEXT('Carnet de notes'!AA21/('Carnet de notes'!AA$6+100*('Carnet de notes'!AA$6="")),"0%"),"%"," %"),IF('Carnet de notes'!AA21="M","manquant","exempté"))&amp;"; ")</f>
        <v/>
      </c>
      <c r="AA15" s="94" t="str">
        <f>IF(OR($A15="",'Carnet de notes'!AB21=""),"",IF('Carnet de notes'!AB$3="","Travail 16",'Carnet de notes'!AB$3)&amp;" "&amp;IF(ISNUMBER('Carnet de notes'!AB21),SUBSTITUTE(TEXT('Carnet de notes'!AB21/('Carnet de notes'!AB$6+100*('Carnet de notes'!AB$6="")),"0%"),"%"," %"),IF('Carnet de notes'!AB21="M","manquant","exempté"))&amp;"; ")</f>
        <v/>
      </c>
      <c r="AB15" s="94" t="str">
        <f>IF(OR($A15="",'Carnet de notes'!AC21=""),"",IF('Carnet de notes'!AC$3="","Travail 17",'Carnet de notes'!AC$3)&amp;" "&amp;IF(ISNUMBER('Carnet de notes'!AC21),SUBSTITUTE(TEXT('Carnet de notes'!AC21/('Carnet de notes'!AC$6+100*('Carnet de notes'!AC$6="")),"0%"),"%"," %"),IF('Carnet de notes'!AC21="M","manquant","exempté"))&amp;"; ")</f>
        <v/>
      </c>
      <c r="AC15" s="94" t="str">
        <f>IF(OR($A15="",'Carnet de notes'!AD21=""),"",IF('Carnet de notes'!AD$3="","Travail 18",'Carnet de notes'!AD$3)&amp;" "&amp;IF(ISNUMBER('Carnet de notes'!AD21),SUBSTITUTE(TEXT('Carnet de notes'!AD21/('Carnet de notes'!AD$6+100*('Carnet de notes'!AD$6="")),"0%"),"%"," %"),IF('Carnet de notes'!AD21="M","manquant","exempté"))&amp;"; ")</f>
        <v/>
      </c>
      <c r="AD15" s="94" t="str">
        <f>IF(OR($A15="",'Carnet de notes'!AE21=""),"",IF('Carnet de notes'!AE$3="","Travail 19",'Carnet de notes'!AE$3)&amp;" "&amp;IF(ISNUMBER('Carnet de notes'!AE21),SUBSTITUTE(TEXT('Carnet de notes'!AE21/('Carnet de notes'!AE$6+100*('Carnet de notes'!AE$6="")),"0%"),"%"," %"),IF('Carnet de notes'!AE21="M","manquant","exempté"))&amp;"; ")</f>
        <v/>
      </c>
      <c r="AE15" s="94" t="str">
        <f>IF(OR($A15="",'Carnet de notes'!AF21=""),"",IF('Carnet de notes'!AF$3="","Travail 20",'Carnet de notes'!AF$3)&amp;" "&amp;IF(ISNUMBER('Carnet de notes'!AF21),SUBSTITUTE(TEXT('Carnet de notes'!AF21/('Carnet de notes'!AF$6+100*('Carnet de notes'!AF$6="")),"0%"),"%"," %"),IF('Carnet de notes'!AF21="M","manquant","exempté"))&amp;"; ")</f>
        <v/>
      </c>
      <c r="AF15" s="94" t="str">
        <f>IF(OR($A15="",'Carnet de notes'!AG21=""),"",IF('Carnet de notes'!AG$3="","Travail 21",'Carnet de notes'!AG$3)&amp;" "&amp;IF(ISNUMBER('Carnet de notes'!AG21),SUBSTITUTE(TEXT('Carnet de notes'!AG21/('Carnet de notes'!AG$6+100*('Carnet de notes'!AG$6="")),"0%"),"%"," %"),IF('Carnet de notes'!AG21="M","manquant","exempté"))&amp;"; ")</f>
        <v/>
      </c>
      <c r="AG15" s="94" t="str">
        <f>IF(OR($A15="",'Carnet de notes'!AH21=""),"",IF('Carnet de notes'!AH$3="","Travail 22",'Carnet de notes'!AH$3)&amp;" "&amp;IF(ISNUMBER('Carnet de notes'!AH21),SUBSTITUTE(TEXT('Carnet de notes'!AH21/('Carnet de notes'!AH$6+100*('Carnet de notes'!AH$6="")),"0%"),"%"," %"),IF('Carnet de notes'!AH21="M","manquant","exempté"))&amp;"; ")</f>
        <v/>
      </c>
      <c r="AH15" s="94" t="str">
        <f>IF(OR($A15="",'Carnet de notes'!AI21=""),"",IF('Carnet de notes'!AI$3="","Travail 23",'Carnet de notes'!AI$3)&amp;" "&amp;IF(ISNUMBER('Carnet de notes'!AI21),SUBSTITUTE(TEXT('Carnet de notes'!AI21/('Carnet de notes'!AI$6+100*('Carnet de notes'!AI$6="")),"0%"),"%"," %"),IF('Carnet de notes'!AI21="M","manquant","exempté"))&amp;"; ")</f>
        <v/>
      </c>
      <c r="AI15" s="94" t="str">
        <f>IF(OR($A15="",'Carnet de notes'!AJ21=""),"",IF('Carnet de notes'!AJ$3="","Travail 24",'Carnet de notes'!AJ$3)&amp;" "&amp;IF(ISNUMBER('Carnet de notes'!AJ21),SUBSTITUTE(TEXT('Carnet de notes'!AJ21/('Carnet de notes'!AJ$6+100*('Carnet de notes'!AJ$6="")),"0%"),"%"," %"),IF('Carnet de notes'!AJ21="M","manquant","exempté"))&amp;"; ")</f>
        <v/>
      </c>
      <c r="AJ15" s="94" t="str">
        <f>IF(OR($A15="",'Carnet de notes'!AK21=""),"",IF('Carnet de notes'!AK$3="","Travail 25",'Carnet de notes'!AK$3)&amp;" "&amp;IF(ISNUMBER('Carnet de notes'!AK21),SUBSTITUTE(TEXT('Carnet de notes'!AK21/('Carnet de notes'!AK$6+100*('Carnet de notes'!AK$6="")),"0%"),"%"," %"),IF('Carnet de notes'!AK21="M","manquant","exempté"))&amp;"; ")</f>
        <v/>
      </c>
      <c r="AK15" s="94" t="str">
        <f>IF(OR($A15="",'Carnet de notes'!AL21=""),"",IF('Carnet de notes'!AL$3="","Travail 26",'Carnet de notes'!AL$3)&amp;" "&amp;IF(ISNUMBER('Carnet de notes'!AL21),SUBSTITUTE(TEXT('Carnet de notes'!AL21/('Carnet de notes'!AL$6+100*('Carnet de notes'!AL$6="")),"0%"),"%"," %"),IF('Carnet de notes'!AL21="M","manquant","exempté"))&amp;"; ")</f>
        <v/>
      </c>
      <c r="AL15" s="94" t="str">
        <f>IF(OR($A15="",'Carnet de notes'!AM21=""),"",IF('Carnet de notes'!AM$3="","Travail 27",'Carnet de notes'!AM$3)&amp;" "&amp;IF(ISNUMBER('Carnet de notes'!AM21),SUBSTITUTE(TEXT('Carnet de notes'!AM21/('Carnet de notes'!AM$6+100*('Carnet de notes'!AM$6="")),"0%"),"%"," %"),IF('Carnet de notes'!AM21="M","manquant","exempté"))&amp;"; ")</f>
        <v/>
      </c>
      <c r="AM15" s="94" t="str">
        <f>IF(OR($A15="",'Carnet de notes'!AN21=""),"",IF('Carnet de notes'!AN$3="","Travail 28",'Carnet de notes'!AN$3)&amp;" "&amp;IF(ISNUMBER('Carnet de notes'!AN21),SUBSTITUTE(TEXT('Carnet de notes'!AN21/('Carnet de notes'!AN$6+100*('Carnet de notes'!AN$6="")),"0%"),"%"," %"),IF('Carnet de notes'!AN21="M","manquant","exempté"))&amp;"; ")</f>
        <v/>
      </c>
      <c r="AN15" s="94" t="str">
        <f>IF(OR($A15="",'Carnet de notes'!AO21=""),"",IF('Carnet de notes'!AO$3="","Travail 29",'Carnet de notes'!AO$3)&amp;" "&amp;IF(ISNUMBER('Carnet de notes'!AO21),SUBSTITUTE(TEXT('Carnet de notes'!AO21/('Carnet de notes'!AO$6+100*('Carnet de notes'!AO$6="")),"0%"),"%"," %"),IF('Carnet de notes'!AO21="M","manquant","exempté"))&amp;"; ")</f>
        <v/>
      </c>
      <c r="AO15" s="94" t="str">
        <f>IF(OR($A15="",'Carnet de notes'!AP21=""),"",IF('Carnet de notes'!AP$3="","Travail 30",'Carnet de notes'!AP$3)&amp;" "&amp;IF(ISNUMBER('Carnet de notes'!AP21),SUBSTITUTE(TEXT('Carnet de notes'!AP21/('Carnet de notes'!AP$6+100*('Carnet de notes'!AP$6="")),"0%"),"%"," %"),IF('Carnet de notes'!AP21="M","manquant","exempté"))&amp;"; ")</f>
        <v/>
      </c>
      <c r="AP15" s="94" t="str">
        <f>IF(OR($A15="",'Carnet de notes'!AQ21=""),"",IF('Carnet de notes'!AQ$3="","Travail 31",'Carnet de notes'!AQ$3)&amp;" "&amp;IF(ISNUMBER('Carnet de notes'!AQ21),SUBSTITUTE(TEXT('Carnet de notes'!AQ21/('Carnet de notes'!AQ$6+100*('Carnet de notes'!AQ$6="")),"0%"),"%"," %"),IF('Carnet de notes'!AQ21="M","manquant","exempté"))&amp;"; ")</f>
        <v/>
      </c>
      <c r="AQ15" s="94" t="str">
        <f>IF(OR($A15="",'Carnet de notes'!AR21=""),"",IF('Carnet de notes'!AR$3="","Travail 32",'Carnet de notes'!AR$3)&amp;" "&amp;IF(ISNUMBER('Carnet de notes'!AR21),SUBSTITUTE(TEXT('Carnet de notes'!AR21/('Carnet de notes'!AR$6+100*('Carnet de notes'!AR$6="")),"0%"),"%"," %"),IF('Carnet de notes'!AR21="M","manquant","exempté"))&amp;"; ")</f>
        <v/>
      </c>
      <c r="AR15" s="94" t="str">
        <f>IF(OR($A15="",'Carnet de notes'!AS21=""),"",IF('Carnet de notes'!AS$3="","Travail 33",'Carnet de notes'!AS$3)&amp;" "&amp;IF(ISNUMBER('Carnet de notes'!AS21),SUBSTITUTE(TEXT('Carnet de notes'!AS21/('Carnet de notes'!AS$6+100*('Carnet de notes'!AS$6="")),"0%"),"%"," %"),IF('Carnet de notes'!AS21="M","manquant","exempté"))&amp;"; ")</f>
        <v/>
      </c>
      <c r="AS15" s="94" t="str">
        <f>IF(OR($A15="",'Carnet de notes'!AT21=""),"",IF('Carnet de notes'!AT$3="","Travail 34",'Carnet de notes'!AT$3)&amp;" "&amp;IF(ISNUMBER('Carnet de notes'!AT21),SUBSTITUTE(TEXT('Carnet de notes'!AT21/('Carnet de notes'!AT$6+100*('Carnet de notes'!AT$6="")),"0%"),"%"," %"),IF('Carnet de notes'!AT21="M","manquant","exempté"))&amp;"; ")</f>
        <v/>
      </c>
      <c r="AT15" s="94" t="str">
        <f>IF(OR($A15="",'Carnet de notes'!AU21=""),"",IF('Carnet de notes'!AU$3="","Travail 35",'Carnet de notes'!AU$3)&amp;" "&amp;IF(ISNUMBER('Carnet de notes'!AU21),SUBSTITUTE(TEXT('Carnet de notes'!AU21/('Carnet de notes'!AU$6+100*('Carnet de notes'!AU$6="")),"0%"),"%"," %"),IF('Carnet de notes'!AU21="M","manquant","exempté"))&amp;"; ")</f>
        <v/>
      </c>
      <c r="AU15" s="94" t="str">
        <f>IF(OR($A15="",'Carnet de notes'!AV21=""),"",IF('Carnet de notes'!AV$3="","Travail 36",'Carnet de notes'!AV$3)&amp;" "&amp;IF(ISNUMBER('Carnet de notes'!AV21),SUBSTITUTE(TEXT('Carnet de notes'!AV21/('Carnet de notes'!AV$6+100*('Carnet de notes'!AV$6="")),"0%"),"%"," %"),IF('Carnet de notes'!AV21="M","manquant","exempté"))&amp;"; ")</f>
        <v/>
      </c>
      <c r="AV15" s="94" t="str">
        <f>IF(OR($A15="",'Carnet de notes'!AW21=""),"",IF('Carnet de notes'!AW$3="","Travail 37",'Carnet de notes'!AW$3)&amp;" "&amp;IF(ISNUMBER('Carnet de notes'!AW21),SUBSTITUTE(TEXT('Carnet de notes'!AW21/('Carnet de notes'!AW$6+100*('Carnet de notes'!AW$6="")),"0%"),"%"," %"),IF('Carnet de notes'!AW21="M","manquant","exempté"))&amp;"; ")</f>
        <v/>
      </c>
      <c r="AW15" s="94" t="str">
        <f>IF(OR($A15="",'Carnet de notes'!AX21=""),"",IF('Carnet de notes'!AX$3="","Travail 38",'Carnet de notes'!AX$3)&amp;" "&amp;IF(ISNUMBER('Carnet de notes'!AX21),SUBSTITUTE(TEXT('Carnet de notes'!AX21/('Carnet de notes'!AX$6+100*('Carnet de notes'!AX$6="")),"0%"),"%"," %"),IF('Carnet de notes'!AX21="M","manquant","exempté"))&amp;"; ")</f>
        <v/>
      </c>
      <c r="AX15" s="94" t="str">
        <f>IF(OR($A15="",'Carnet de notes'!AY21=""),"",IF('Carnet de notes'!AY$3="","Travail 39",'Carnet de notes'!AY$3)&amp;" "&amp;IF(ISNUMBER('Carnet de notes'!AY21),SUBSTITUTE(TEXT('Carnet de notes'!AY21/('Carnet de notes'!AY$6+100*('Carnet de notes'!AY$6="")),"0%"),"%"," %"),IF('Carnet de notes'!AY21="M","manquant","exempté"))&amp;"; ")</f>
        <v/>
      </c>
      <c r="AY15" s="94" t="str">
        <f>IF(OR($A15="",'Carnet de notes'!AZ21=""),"",IF('Carnet de notes'!AZ$3="","Travail 40",'Carnet de notes'!AZ$3)&amp;" "&amp;IF(ISNUMBER('Carnet de notes'!AZ21),SUBSTITUTE(TEXT('Carnet de notes'!AZ21/('Carnet de notes'!AZ$6+100*('Carnet de notes'!AZ$6="")),"0%"),"%"," %"),IF('Carnet de notes'!AZ21="M","manquant","exempté"))&amp;"; ")</f>
        <v/>
      </c>
      <c r="AZ15" s="94" t="str">
        <f>IF($A15="","",IF(ISNUMBER('Carnet de notes'!F21),'Carnet de notes'!F$3&amp;" "&amp;SUBSTITUTE(TEXT('Carnet de notes'!F21,"0%"),"%"," %")&amp;"; ","")&amp;IF(ISNUMBER('Carnet de notes'!G21),'Carnet de notes'!G$3&amp;" "&amp;SUBSTITUTE(TEXT('Carnet de notes'!G21,"0%"),"%"," %")&amp;"; ","")&amp;IF(ISNUMBER('Carnet de notes'!H21),'Carnet de notes'!H$3&amp;" "&amp;SUBSTITUTE(TEXT('Carnet de notes'!H21,"0%"),"%"," %")&amp;"; ","")&amp;IF(ISNUMBER('Carnet de notes'!I21),'Carnet de notes'!I$3&amp;" "&amp;SUBSTITUTE(TEXT('Carnet de notes'!I21,"0%"),"%"," %")&amp;"; ","")&amp;IF(ISNUMBER('Carnet de notes'!J21),'Carnet de notes'!J$3&amp;" "&amp;SUBSTITUTE(TEXT('Carnet de notes'!J21,"0%"),"%"," %")&amp;"; ","")&amp;IF(ISNUMBER('Carnet de notes'!K21),'Carnet de notes'!K$3&amp;" "&amp;SUBSTITUTE(TEXT('Carnet de notes'!K21,"0%"),"%"," %")&amp;"; ",""))</f>
        <v/>
      </c>
      <c r="BA15" s="94" t="str">
        <f t="shared" si="3"/>
        <v/>
      </c>
      <c r="BB15" s="94" t="str">
        <f>IF(NOT(ISNUMBER($K15)),"",IF(INDEX(Habiletés!$C$7:$C$46,$K15)="","","Utilisation du français oral "&amp;INDEX(Habiletés!$C$7:$C$46,$K15)&amp;"; ")&amp;IF(INDEX(Habiletés!$D$7:$D$46,$K15)="","","Fiabilité "&amp;INDEX(Habiletés!$D$7:$D$46,$K15)&amp;"; ")&amp;IF(INDEX(Habiletés!$E$7:$E$46,$K15)="","","Sens de l'organisation "&amp;INDEX(Habiletés!$E$7:$E$46,$K15)&amp;"; ")&amp;IF(INDEX(Habiletés!$F$7:$F$46,$K15)="","","Autonomie "&amp;INDEX(Habiletés!$F$7:$F$46,$K15)&amp;"; ")&amp;IF(INDEX(Habiletés!$G$7:$G$46,$K15)="","","Esprit de collaboration "&amp;INDEX(Habiletés!$G$7:$G$46,$K15)&amp;"; ")&amp;IF(INDEX(Habiletés!$H$7:$H$46,$K15)="","","Sens de l'initiative "&amp;INDEX(Habiletés!$H$7:$H$46,$K15)&amp;"; ")&amp;IF(INDEX(Habiletés!$I$7:$I$46,$K15)="","","Autorégulation "&amp;INDEX(Habiletés!$I$7:$I$46,$K15)&amp;"; "))</f>
        <v/>
      </c>
    </row>
    <row r="16" spans="1:54" ht="62" customHeight="1" x14ac:dyDescent="0.45">
      <c r="A16" s="95" t="str">
        <f>IF('Carnet de notes'!$B22="","",'Carnet de notes'!$A22)</f>
        <v/>
      </c>
      <c r="B16" s="95" t="str">
        <f>IF($A16="","",'Carnet de notes'!$C22&amp;"")</f>
        <v/>
      </c>
      <c r="C16" s="96" t="str">
        <f>IF($A16="","",'Carnet de notes'!$D22)</f>
        <v/>
      </c>
      <c r="D16" s="95" t="str">
        <f>IF($A16="","",'Carnet de notes'!$E22&amp;"")</f>
        <v/>
      </c>
      <c r="E16" s="95" t="str">
        <f t="shared" si="0"/>
        <v/>
      </c>
      <c r="F16" s="95" t="str">
        <f t="shared" si="1"/>
        <v/>
      </c>
      <c r="G16" s="95" t="str">
        <f>IF($A16="","",'Carnet de notes'!$L22&amp;"")</f>
        <v/>
      </c>
      <c r="H16" s="95" t="str">
        <f t="shared" si="2"/>
        <v/>
      </c>
      <c r="I16" s="95" t="str">
        <f>IF(NOT(ISNUMBER($K16)),"",INDEX(Habiletés!$J$7:$J$46,$K16)&amp;"")</f>
        <v/>
      </c>
      <c r="K16" s="94" t="str">
        <f>IF($A16="","",IFERROR(MATCH($A16,Habiletés!$A$7:$A$46,0),""))</f>
        <v/>
      </c>
      <c r="L16" s="94" t="str">
        <f>IF(OR($A16="",'Carnet de notes'!M22=""),"",IF('Carnet de notes'!M$3="","Travail 1",'Carnet de notes'!M$3)&amp;" "&amp;IF(ISNUMBER('Carnet de notes'!M22),SUBSTITUTE(TEXT('Carnet de notes'!M22/('Carnet de notes'!M$6+100*('Carnet de notes'!M$6="")),"0%"),"%"," %"),IF('Carnet de notes'!M22="M","manquant","exempté"))&amp;"; ")</f>
        <v/>
      </c>
      <c r="M16" s="94" t="str">
        <f>IF(OR($A16="",'Carnet de notes'!N22=""),"",IF('Carnet de notes'!N$3="","Travail 2",'Carnet de notes'!N$3)&amp;" "&amp;IF(ISNUMBER('Carnet de notes'!N22),SUBSTITUTE(TEXT('Carnet de notes'!N22/('Carnet de notes'!N$6+100*('Carnet de notes'!N$6="")),"0%"),"%"," %"),IF('Carnet de notes'!N22="M","manquant","exempté"))&amp;"; ")</f>
        <v/>
      </c>
      <c r="N16" s="94" t="str">
        <f>IF(OR($A16="",'Carnet de notes'!O22=""),"",IF('Carnet de notes'!O$3="","Travail 3",'Carnet de notes'!O$3)&amp;" "&amp;IF(ISNUMBER('Carnet de notes'!O22),SUBSTITUTE(TEXT('Carnet de notes'!O22/('Carnet de notes'!O$6+100*('Carnet de notes'!O$6="")),"0%"),"%"," %"),IF('Carnet de notes'!O22="M","manquant","exempté"))&amp;"; ")</f>
        <v/>
      </c>
      <c r="O16" s="94" t="str">
        <f>IF(OR($A16="",'Carnet de notes'!P22=""),"",IF('Carnet de notes'!P$3="","Travail 4",'Carnet de notes'!P$3)&amp;" "&amp;IF(ISNUMBER('Carnet de notes'!P22),SUBSTITUTE(TEXT('Carnet de notes'!P22/('Carnet de notes'!P$6+100*('Carnet de notes'!P$6="")),"0%"),"%"," %"),IF('Carnet de notes'!P22="M","manquant","exempté"))&amp;"; ")</f>
        <v/>
      </c>
      <c r="P16" s="94" t="str">
        <f>IF(OR($A16="",'Carnet de notes'!Q22=""),"",IF('Carnet de notes'!Q$3="","Travail 5",'Carnet de notes'!Q$3)&amp;" "&amp;IF(ISNUMBER('Carnet de notes'!Q22),SUBSTITUTE(TEXT('Carnet de notes'!Q22/('Carnet de notes'!Q$6+100*('Carnet de notes'!Q$6="")),"0%"),"%"," %"),IF('Carnet de notes'!Q22="M","manquant","exempté"))&amp;"; ")</f>
        <v/>
      </c>
      <c r="Q16" s="94" t="str">
        <f>IF(OR($A16="",'Carnet de notes'!R22=""),"",IF('Carnet de notes'!R$3="","Travail 6",'Carnet de notes'!R$3)&amp;" "&amp;IF(ISNUMBER('Carnet de notes'!R22),SUBSTITUTE(TEXT('Carnet de notes'!R22/('Carnet de notes'!R$6+100*('Carnet de notes'!R$6="")),"0%"),"%"," %"),IF('Carnet de notes'!R22="M","manquant","exempté"))&amp;"; ")</f>
        <v/>
      </c>
      <c r="R16" s="94" t="str">
        <f>IF(OR($A16="",'Carnet de notes'!S22=""),"",IF('Carnet de notes'!S$3="","Travail 7",'Carnet de notes'!S$3)&amp;" "&amp;IF(ISNUMBER('Carnet de notes'!S22),SUBSTITUTE(TEXT('Carnet de notes'!S22/('Carnet de notes'!S$6+100*('Carnet de notes'!S$6="")),"0%"),"%"," %"),IF('Carnet de notes'!S22="M","manquant","exempté"))&amp;"; ")</f>
        <v/>
      </c>
      <c r="S16" s="94" t="str">
        <f>IF(OR($A16="",'Carnet de notes'!T22=""),"",IF('Carnet de notes'!T$3="","Travail 8",'Carnet de notes'!T$3)&amp;" "&amp;IF(ISNUMBER('Carnet de notes'!T22),SUBSTITUTE(TEXT('Carnet de notes'!T22/('Carnet de notes'!T$6+100*('Carnet de notes'!T$6="")),"0%"),"%"," %"),IF('Carnet de notes'!T22="M","manquant","exempté"))&amp;"; ")</f>
        <v/>
      </c>
      <c r="T16" s="94" t="str">
        <f>IF(OR($A16="",'Carnet de notes'!U22=""),"",IF('Carnet de notes'!U$3="","Travail 9",'Carnet de notes'!U$3)&amp;" "&amp;IF(ISNUMBER('Carnet de notes'!U22),SUBSTITUTE(TEXT('Carnet de notes'!U22/('Carnet de notes'!U$6+100*('Carnet de notes'!U$6="")),"0%"),"%"," %"),IF('Carnet de notes'!U22="M","manquant","exempté"))&amp;"; ")</f>
        <v/>
      </c>
      <c r="U16" s="94" t="str">
        <f>IF(OR($A16="",'Carnet de notes'!V22=""),"",IF('Carnet de notes'!V$3="","Travail 10",'Carnet de notes'!V$3)&amp;" "&amp;IF(ISNUMBER('Carnet de notes'!V22),SUBSTITUTE(TEXT('Carnet de notes'!V22/('Carnet de notes'!V$6+100*('Carnet de notes'!V$6="")),"0%"),"%"," %"),IF('Carnet de notes'!V22="M","manquant","exempté"))&amp;"; ")</f>
        <v/>
      </c>
      <c r="V16" s="94" t="str">
        <f>IF(OR($A16="",'Carnet de notes'!W22=""),"",IF('Carnet de notes'!W$3="","Travail 11",'Carnet de notes'!W$3)&amp;" "&amp;IF(ISNUMBER('Carnet de notes'!W22),SUBSTITUTE(TEXT('Carnet de notes'!W22/('Carnet de notes'!W$6+100*('Carnet de notes'!W$6="")),"0%"),"%"," %"),IF('Carnet de notes'!W22="M","manquant","exempté"))&amp;"; ")</f>
        <v/>
      </c>
      <c r="W16" s="94" t="str">
        <f>IF(OR($A16="",'Carnet de notes'!X22=""),"",IF('Carnet de notes'!X$3="","Travail 12",'Carnet de notes'!X$3)&amp;" "&amp;IF(ISNUMBER('Carnet de notes'!X22),SUBSTITUTE(TEXT('Carnet de notes'!X22/('Carnet de notes'!X$6+100*('Carnet de notes'!X$6="")),"0%"),"%"," %"),IF('Carnet de notes'!X22="M","manquant","exempté"))&amp;"; ")</f>
        <v/>
      </c>
      <c r="X16" s="94" t="str">
        <f>IF(OR($A16="",'Carnet de notes'!Y22=""),"",IF('Carnet de notes'!Y$3="","Travail 13",'Carnet de notes'!Y$3)&amp;" "&amp;IF(ISNUMBER('Carnet de notes'!Y22),SUBSTITUTE(TEXT('Carnet de notes'!Y22/('Carnet de notes'!Y$6+100*('Carnet de notes'!Y$6="")),"0%"),"%"," %"),IF('Carnet de notes'!Y22="M","manquant","exempté"))&amp;"; ")</f>
        <v/>
      </c>
      <c r="Y16" s="94" t="str">
        <f>IF(OR($A16="",'Carnet de notes'!Z22=""),"",IF('Carnet de notes'!Z$3="","Travail 14",'Carnet de notes'!Z$3)&amp;" "&amp;IF(ISNUMBER('Carnet de notes'!Z22),SUBSTITUTE(TEXT('Carnet de notes'!Z22/('Carnet de notes'!Z$6+100*('Carnet de notes'!Z$6="")),"0%"),"%"," %"),IF('Carnet de notes'!Z22="M","manquant","exempté"))&amp;"; ")</f>
        <v/>
      </c>
      <c r="Z16" s="94" t="str">
        <f>IF(OR($A16="",'Carnet de notes'!AA22=""),"",IF('Carnet de notes'!AA$3="","Travail 15",'Carnet de notes'!AA$3)&amp;" "&amp;IF(ISNUMBER('Carnet de notes'!AA22),SUBSTITUTE(TEXT('Carnet de notes'!AA22/('Carnet de notes'!AA$6+100*('Carnet de notes'!AA$6="")),"0%"),"%"," %"),IF('Carnet de notes'!AA22="M","manquant","exempté"))&amp;"; ")</f>
        <v/>
      </c>
      <c r="AA16" s="94" t="str">
        <f>IF(OR($A16="",'Carnet de notes'!AB22=""),"",IF('Carnet de notes'!AB$3="","Travail 16",'Carnet de notes'!AB$3)&amp;" "&amp;IF(ISNUMBER('Carnet de notes'!AB22),SUBSTITUTE(TEXT('Carnet de notes'!AB22/('Carnet de notes'!AB$6+100*('Carnet de notes'!AB$6="")),"0%"),"%"," %"),IF('Carnet de notes'!AB22="M","manquant","exempté"))&amp;"; ")</f>
        <v/>
      </c>
      <c r="AB16" s="94" t="str">
        <f>IF(OR($A16="",'Carnet de notes'!AC22=""),"",IF('Carnet de notes'!AC$3="","Travail 17",'Carnet de notes'!AC$3)&amp;" "&amp;IF(ISNUMBER('Carnet de notes'!AC22),SUBSTITUTE(TEXT('Carnet de notes'!AC22/('Carnet de notes'!AC$6+100*('Carnet de notes'!AC$6="")),"0%"),"%"," %"),IF('Carnet de notes'!AC22="M","manquant","exempté"))&amp;"; ")</f>
        <v/>
      </c>
      <c r="AC16" s="94" t="str">
        <f>IF(OR($A16="",'Carnet de notes'!AD22=""),"",IF('Carnet de notes'!AD$3="","Travail 18",'Carnet de notes'!AD$3)&amp;" "&amp;IF(ISNUMBER('Carnet de notes'!AD22),SUBSTITUTE(TEXT('Carnet de notes'!AD22/('Carnet de notes'!AD$6+100*('Carnet de notes'!AD$6="")),"0%"),"%"," %"),IF('Carnet de notes'!AD22="M","manquant","exempté"))&amp;"; ")</f>
        <v/>
      </c>
      <c r="AD16" s="94" t="str">
        <f>IF(OR($A16="",'Carnet de notes'!AE22=""),"",IF('Carnet de notes'!AE$3="","Travail 19",'Carnet de notes'!AE$3)&amp;" "&amp;IF(ISNUMBER('Carnet de notes'!AE22),SUBSTITUTE(TEXT('Carnet de notes'!AE22/('Carnet de notes'!AE$6+100*('Carnet de notes'!AE$6="")),"0%"),"%"," %"),IF('Carnet de notes'!AE22="M","manquant","exempté"))&amp;"; ")</f>
        <v/>
      </c>
      <c r="AE16" s="94" t="str">
        <f>IF(OR($A16="",'Carnet de notes'!AF22=""),"",IF('Carnet de notes'!AF$3="","Travail 20",'Carnet de notes'!AF$3)&amp;" "&amp;IF(ISNUMBER('Carnet de notes'!AF22),SUBSTITUTE(TEXT('Carnet de notes'!AF22/('Carnet de notes'!AF$6+100*('Carnet de notes'!AF$6="")),"0%"),"%"," %"),IF('Carnet de notes'!AF22="M","manquant","exempté"))&amp;"; ")</f>
        <v/>
      </c>
      <c r="AF16" s="94" t="str">
        <f>IF(OR($A16="",'Carnet de notes'!AG22=""),"",IF('Carnet de notes'!AG$3="","Travail 21",'Carnet de notes'!AG$3)&amp;" "&amp;IF(ISNUMBER('Carnet de notes'!AG22),SUBSTITUTE(TEXT('Carnet de notes'!AG22/('Carnet de notes'!AG$6+100*('Carnet de notes'!AG$6="")),"0%"),"%"," %"),IF('Carnet de notes'!AG22="M","manquant","exempté"))&amp;"; ")</f>
        <v/>
      </c>
      <c r="AG16" s="94" t="str">
        <f>IF(OR($A16="",'Carnet de notes'!AH22=""),"",IF('Carnet de notes'!AH$3="","Travail 22",'Carnet de notes'!AH$3)&amp;" "&amp;IF(ISNUMBER('Carnet de notes'!AH22),SUBSTITUTE(TEXT('Carnet de notes'!AH22/('Carnet de notes'!AH$6+100*('Carnet de notes'!AH$6="")),"0%"),"%"," %"),IF('Carnet de notes'!AH22="M","manquant","exempté"))&amp;"; ")</f>
        <v/>
      </c>
      <c r="AH16" s="94" t="str">
        <f>IF(OR($A16="",'Carnet de notes'!AI22=""),"",IF('Carnet de notes'!AI$3="","Travail 23",'Carnet de notes'!AI$3)&amp;" "&amp;IF(ISNUMBER('Carnet de notes'!AI22),SUBSTITUTE(TEXT('Carnet de notes'!AI22/('Carnet de notes'!AI$6+100*('Carnet de notes'!AI$6="")),"0%"),"%"," %"),IF('Carnet de notes'!AI22="M","manquant","exempté"))&amp;"; ")</f>
        <v/>
      </c>
      <c r="AI16" s="94" t="str">
        <f>IF(OR($A16="",'Carnet de notes'!AJ22=""),"",IF('Carnet de notes'!AJ$3="","Travail 24",'Carnet de notes'!AJ$3)&amp;" "&amp;IF(ISNUMBER('Carnet de notes'!AJ22),SUBSTITUTE(TEXT('Carnet de notes'!AJ22/('Carnet de notes'!AJ$6+100*('Carnet de notes'!AJ$6="")),"0%"),"%"," %"),IF('Carnet de notes'!AJ22="M","manquant","exempté"))&amp;"; ")</f>
        <v/>
      </c>
      <c r="AJ16" s="94" t="str">
        <f>IF(OR($A16="",'Carnet de notes'!AK22=""),"",IF('Carnet de notes'!AK$3="","Travail 25",'Carnet de notes'!AK$3)&amp;" "&amp;IF(ISNUMBER('Carnet de notes'!AK22),SUBSTITUTE(TEXT('Carnet de notes'!AK22/('Carnet de notes'!AK$6+100*('Carnet de notes'!AK$6="")),"0%"),"%"," %"),IF('Carnet de notes'!AK22="M","manquant","exempté"))&amp;"; ")</f>
        <v/>
      </c>
      <c r="AK16" s="94" t="str">
        <f>IF(OR($A16="",'Carnet de notes'!AL22=""),"",IF('Carnet de notes'!AL$3="","Travail 26",'Carnet de notes'!AL$3)&amp;" "&amp;IF(ISNUMBER('Carnet de notes'!AL22),SUBSTITUTE(TEXT('Carnet de notes'!AL22/('Carnet de notes'!AL$6+100*('Carnet de notes'!AL$6="")),"0%"),"%"," %"),IF('Carnet de notes'!AL22="M","manquant","exempté"))&amp;"; ")</f>
        <v/>
      </c>
      <c r="AL16" s="94" t="str">
        <f>IF(OR($A16="",'Carnet de notes'!AM22=""),"",IF('Carnet de notes'!AM$3="","Travail 27",'Carnet de notes'!AM$3)&amp;" "&amp;IF(ISNUMBER('Carnet de notes'!AM22),SUBSTITUTE(TEXT('Carnet de notes'!AM22/('Carnet de notes'!AM$6+100*('Carnet de notes'!AM$6="")),"0%"),"%"," %"),IF('Carnet de notes'!AM22="M","manquant","exempté"))&amp;"; ")</f>
        <v/>
      </c>
      <c r="AM16" s="94" t="str">
        <f>IF(OR($A16="",'Carnet de notes'!AN22=""),"",IF('Carnet de notes'!AN$3="","Travail 28",'Carnet de notes'!AN$3)&amp;" "&amp;IF(ISNUMBER('Carnet de notes'!AN22),SUBSTITUTE(TEXT('Carnet de notes'!AN22/('Carnet de notes'!AN$6+100*('Carnet de notes'!AN$6="")),"0%"),"%"," %"),IF('Carnet de notes'!AN22="M","manquant","exempté"))&amp;"; ")</f>
        <v/>
      </c>
      <c r="AN16" s="94" t="str">
        <f>IF(OR($A16="",'Carnet de notes'!AO22=""),"",IF('Carnet de notes'!AO$3="","Travail 29",'Carnet de notes'!AO$3)&amp;" "&amp;IF(ISNUMBER('Carnet de notes'!AO22),SUBSTITUTE(TEXT('Carnet de notes'!AO22/('Carnet de notes'!AO$6+100*('Carnet de notes'!AO$6="")),"0%"),"%"," %"),IF('Carnet de notes'!AO22="M","manquant","exempté"))&amp;"; ")</f>
        <v/>
      </c>
      <c r="AO16" s="94" t="str">
        <f>IF(OR($A16="",'Carnet de notes'!AP22=""),"",IF('Carnet de notes'!AP$3="","Travail 30",'Carnet de notes'!AP$3)&amp;" "&amp;IF(ISNUMBER('Carnet de notes'!AP22),SUBSTITUTE(TEXT('Carnet de notes'!AP22/('Carnet de notes'!AP$6+100*('Carnet de notes'!AP$6="")),"0%"),"%"," %"),IF('Carnet de notes'!AP22="M","manquant","exempté"))&amp;"; ")</f>
        <v/>
      </c>
      <c r="AP16" s="94" t="str">
        <f>IF(OR($A16="",'Carnet de notes'!AQ22=""),"",IF('Carnet de notes'!AQ$3="","Travail 31",'Carnet de notes'!AQ$3)&amp;" "&amp;IF(ISNUMBER('Carnet de notes'!AQ22),SUBSTITUTE(TEXT('Carnet de notes'!AQ22/('Carnet de notes'!AQ$6+100*('Carnet de notes'!AQ$6="")),"0%"),"%"," %"),IF('Carnet de notes'!AQ22="M","manquant","exempté"))&amp;"; ")</f>
        <v/>
      </c>
      <c r="AQ16" s="94" t="str">
        <f>IF(OR($A16="",'Carnet de notes'!AR22=""),"",IF('Carnet de notes'!AR$3="","Travail 32",'Carnet de notes'!AR$3)&amp;" "&amp;IF(ISNUMBER('Carnet de notes'!AR22),SUBSTITUTE(TEXT('Carnet de notes'!AR22/('Carnet de notes'!AR$6+100*('Carnet de notes'!AR$6="")),"0%"),"%"," %"),IF('Carnet de notes'!AR22="M","manquant","exempté"))&amp;"; ")</f>
        <v/>
      </c>
      <c r="AR16" s="94" t="str">
        <f>IF(OR($A16="",'Carnet de notes'!AS22=""),"",IF('Carnet de notes'!AS$3="","Travail 33",'Carnet de notes'!AS$3)&amp;" "&amp;IF(ISNUMBER('Carnet de notes'!AS22),SUBSTITUTE(TEXT('Carnet de notes'!AS22/('Carnet de notes'!AS$6+100*('Carnet de notes'!AS$6="")),"0%"),"%"," %"),IF('Carnet de notes'!AS22="M","manquant","exempté"))&amp;"; ")</f>
        <v/>
      </c>
      <c r="AS16" s="94" t="str">
        <f>IF(OR($A16="",'Carnet de notes'!AT22=""),"",IF('Carnet de notes'!AT$3="","Travail 34",'Carnet de notes'!AT$3)&amp;" "&amp;IF(ISNUMBER('Carnet de notes'!AT22),SUBSTITUTE(TEXT('Carnet de notes'!AT22/('Carnet de notes'!AT$6+100*('Carnet de notes'!AT$6="")),"0%"),"%"," %"),IF('Carnet de notes'!AT22="M","manquant","exempté"))&amp;"; ")</f>
        <v/>
      </c>
      <c r="AT16" s="94" t="str">
        <f>IF(OR($A16="",'Carnet de notes'!AU22=""),"",IF('Carnet de notes'!AU$3="","Travail 35",'Carnet de notes'!AU$3)&amp;" "&amp;IF(ISNUMBER('Carnet de notes'!AU22),SUBSTITUTE(TEXT('Carnet de notes'!AU22/('Carnet de notes'!AU$6+100*('Carnet de notes'!AU$6="")),"0%"),"%"," %"),IF('Carnet de notes'!AU22="M","manquant","exempté"))&amp;"; ")</f>
        <v/>
      </c>
      <c r="AU16" s="94" t="str">
        <f>IF(OR($A16="",'Carnet de notes'!AV22=""),"",IF('Carnet de notes'!AV$3="","Travail 36",'Carnet de notes'!AV$3)&amp;" "&amp;IF(ISNUMBER('Carnet de notes'!AV22),SUBSTITUTE(TEXT('Carnet de notes'!AV22/('Carnet de notes'!AV$6+100*('Carnet de notes'!AV$6="")),"0%"),"%"," %"),IF('Carnet de notes'!AV22="M","manquant","exempté"))&amp;"; ")</f>
        <v/>
      </c>
      <c r="AV16" s="94" t="str">
        <f>IF(OR($A16="",'Carnet de notes'!AW22=""),"",IF('Carnet de notes'!AW$3="","Travail 37",'Carnet de notes'!AW$3)&amp;" "&amp;IF(ISNUMBER('Carnet de notes'!AW22),SUBSTITUTE(TEXT('Carnet de notes'!AW22/('Carnet de notes'!AW$6+100*('Carnet de notes'!AW$6="")),"0%"),"%"," %"),IF('Carnet de notes'!AW22="M","manquant","exempté"))&amp;"; ")</f>
        <v/>
      </c>
      <c r="AW16" s="94" t="str">
        <f>IF(OR($A16="",'Carnet de notes'!AX22=""),"",IF('Carnet de notes'!AX$3="","Travail 38",'Carnet de notes'!AX$3)&amp;" "&amp;IF(ISNUMBER('Carnet de notes'!AX22),SUBSTITUTE(TEXT('Carnet de notes'!AX22/('Carnet de notes'!AX$6+100*('Carnet de notes'!AX$6="")),"0%"),"%"," %"),IF('Carnet de notes'!AX22="M","manquant","exempté"))&amp;"; ")</f>
        <v/>
      </c>
      <c r="AX16" s="94" t="str">
        <f>IF(OR($A16="",'Carnet de notes'!AY22=""),"",IF('Carnet de notes'!AY$3="","Travail 39",'Carnet de notes'!AY$3)&amp;" "&amp;IF(ISNUMBER('Carnet de notes'!AY22),SUBSTITUTE(TEXT('Carnet de notes'!AY22/('Carnet de notes'!AY$6+100*('Carnet de notes'!AY$6="")),"0%"),"%"," %"),IF('Carnet de notes'!AY22="M","manquant","exempté"))&amp;"; ")</f>
        <v/>
      </c>
      <c r="AY16" s="94" t="str">
        <f>IF(OR($A16="",'Carnet de notes'!AZ22=""),"",IF('Carnet de notes'!AZ$3="","Travail 40",'Carnet de notes'!AZ$3)&amp;" "&amp;IF(ISNUMBER('Carnet de notes'!AZ22),SUBSTITUTE(TEXT('Carnet de notes'!AZ22/('Carnet de notes'!AZ$6+100*('Carnet de notes'!AZ$6="")),"0%"),"%"," %"),IF('Carnet de notes'!AZ22="M","manquant","exempté"))&amp;"; ")</f>
        <v/>
      </c>
      <c r="AZ16" s="94" t="str">
        <f>IF($A16="","",IF(ISNUMBER('Carnet de notes'!F22),'Carnet de notes'!F$3&amp;" "&amp;SUBSTITUTE(TEXT('Carnet de notes'!F22,"0%"),"%"," %")&amp;"; ","")&amp;IF(ISNUMBER('Carnet de notes'!G22),'Carnet de notes'!G$3&amp;" "&amp;SUBSTITUTE(TEXT('Carnet de notes'!G22,"0%"),"%"," %")&amp;"; ","")&amp;IF(ISNUMBER('Carnet de notes'!H22),'Carnet de notes'!H$3&amp;" "&amp;SUBSTITUTE(TEXT('Carnet de notes'!H22,"0%"),"%"," %")&amp;"; ","")&amp;IF(ISNUMBER('Carnet de notes'!I22),'Carnet de notes'!I$3&amp;" "&amp;SUBSTITUTE(TEXT('Carnet de notes'!I22,"0%"),"%"," %")&amp;"; ","")&amp;IF(ISNUMBER('Carnet de notes'!J22),'Carnet de notes'!J$3&amp;" "&amp;SUBSTITUTE(TEXT('Carnet de notes'!J22,"0%"),"%"," %")&amp;"; ","")&amp;IF(ISNUMBER('Carnet de notes'!K22),'Carnet de notes'!K$3&amp;" "&amp;SUBSTITUTE(TEXT('Carnet de notes'!K22,"0%"),"%"," %")&amp;"; ",""))</f>
        <v/>
      </c>
      <c r="BA16" s="94" t="str">
        <f t="shared" si="3"/>
        <v/>
      </c>
      <c r="BB16" s="94" t="str">
        <f>IF(NOT(ISNUMBER($K16)),"",IF(INDEX(Habiletés!$C$7:$C$46,$K16)="","","Utilisation du français oral "&amp;INDEX(Habiletés!$C$7:$C$46,$K16)&amp;"; ")&amp;IF(INDEX(Habiletés!$D$7:$D$46,$K16)="","","Fiabilité "&amp;INDEX(Habiletés!$D$7:$D$46,$K16)&amp;"; ")&amp;IF(INDEX(Habiletés!$E$7:$E$46,$K16)="","","Sens de l'organisation "&amp;INDEX(Habiletés!$E$7:$E$46,$K16)&amp;"; ")&amp;IF(INDEX(Habiletés!$F$7:$F$46,$K16)="","","Autonomie "&amp;INDEX(Habiletés!$F$7:$F$46,$K16)&amp;"; ")&amp;IF(INDEX(Habiletés!$G$7:$G$46,$K16)="","","Esprit de collaboration "&amp;INDEX(Habiletés!$G$7:$G$46,$K16)&amp;"; ")&amp;IF(INDEX(Habiletés!$H$7:$H$46,$K16)="","","Sens de l'initiative "&amp;INDEX(Habiletés!$H$7:$H$46,$K16)&amp;"; ")&amp;IF(INDEX(Habiletés!$I$7:$I$46,$K16)="","","Autorégulation "&amp;INDEX(Habiletés!$I$7:$I$46,$K16)&amp;"; "))</f>
        <v/>
      </c>
    </row>
    <row r="17" spans="1:54" ht="62" customHeight="1" x14ac:dyDescent="0.45">
      <c r="A17" s="95" t="str">
        <f>IF('Carnet de notes'!$B23="","",'Carnet de notes'!$A23)</f>
        <v/>
      </c>
      <c r="B17" s="95" t="str">
        <f>IF($A17="","",'Carnet de notes'!$C23&amp;"")</f>
        <v/>
      </c>
      <c r="C17" s="96" t="str">
        <f>IF($A17="","",'Carnet de notes'!$D23)</f>
        <v/>
      </c>
      <c r="D17" s="95" t="str">
        <f>IF($A17="","",'Carnet de notes'!$E23&amp;"")</f>
        <v/>
      </c>
      <c r="E17" s="95" t="str">
        <f t="shared" si="0"/>
        <v/>
      </c>
      <c r="F17" s="95" t="str">
        <f t="shared" si="1"/>
        <v/>
      </c>
      <c r="G17" s="95" t="str">
        <f>IF($A17="","",'Carnet de notes'!$L23&amp;"")</f>
        <v/>
      </c>
      <c r="H17" s="95" t="str">
        <f t="shared" si="2"/>
        <v/>
      </c>
      <c r="I17" s="95" t="str">
        <f>IF(NOT(ISNUMBER($K17)),"",INDEX(Habiletés!$J$7:$J$46,$K17)&amp;"")</f>
        <v/>
      </c>
      <c r="K17" s="94" t="str">
        <f>IF($A17="","",IFERROR(MATCH($A17,Habiletés!$A$7:$A$46,0),""))</f>
        <v/>
      </c>
      <c r="L17" s="94" t="str">
        <f>IF(OR($A17="",'Carnet de notes'!M23=""),"",IF('Carnet de notes'!M$3="","Travail 1",'Carnet de notes'!M$3)&amp;" "&amp;IF(ISNUMBER('Carnet de notes'!M23),SUBSTITUTE(TEXT('Carnet de notes'!M23/('Carnet de notes'!M$6+100*('Carnet de notes'!M$6="")),"0%"),"%"," %"),IF('Carnet de notes'!M23="M","manquant","exempté"))&amp;"; ")</f>
        <v/>
      </c>
      <c r="M17" s="94" t="str">
        <f>IF(OR($A17="",'Carnet de notes'!N23=""),"",IF('Carnet de notes'!N$3="","Travail 2",'Carnet de notes'!N$3)&amp;" "&amp;IF(ISNUMBER('Carnet de notes'!N23),SUBSTITUTE(TEXT('Carnet de notes'!N23/('Carnet de notes'!N$6+100*('Carnet de notes'!N$6="")),"0%"),"%"," %"),IF('Carnet de notes'!N23="M","manquant","exempté"))&amp;"; ")</f>
        <v/>
      </c>
      <c r="N17" s="94" t="str">
        <f>IF(OR($A17="",'Carnet de notes'!O23=""),"",IF('Carnet de notes'!O$3="","Travail 3",'Carnet de notes'!O$3)&amp;" "&amp;IF(ISNUMBER('Carnet de notes'!O23),SUBSTITUTE(TEXT('Carnet de notes'!O23/('Carnet de notes'!O$6+100*('Carnet de notes'!O$6="")),"0%"),"%"," %"),IF('Carnet de notes'!O23="M","manquant","exempté"))&amp;"; ")</f>
        <v/>
      </c>
      <c r="O17" s="94" t="str">
        <f>IF(OR($A17="",'Carnet de notes'!P23=""),"",IF('Carnet de notes'!P$3="","Travail 4",'Carnet de notes'!P$3)&amp;" "&amp;IF(ISNUMBER('Carnet de notes'!P23),SUBSTITUTE(TEXT('Carnet de notes'!P23/('Carnet de notes'!P$6+100*('Carnet de notes'!P$6="")),"0%"),"%"," %"),IF('Carnet de notes'!P23="M","manquant","exempté"))&amp;"; ")</f>
        <v/>
      </c>
      <c r="P17" s="94" t="str">
        <f>IF(OR($A17="",'Carnet de notes'!Q23=""),"",IF('Carnet de notes'!Q$3="","Travail 5",'Carnet de notes'!Q$3)&amp;" "&amp;IF(ISNUMBER('Carnet de notes'!Q23),SUBSTITUTE(TEXT('Carnet de notes'!Q23/('Carnet de notes'!Q$6+100*('Carnet de notes'!Q$6="")),"0%"),"%"," %"),IF('Carnet de notes'!Q23="M","manquant","exempté"))&amp;"; ")</f>
        <v/>
      </c>
      <c r="Q17" s="94" t="str">
        <f>IF(OR($A17="",'Carnet de notes'!R23=""),"",IF('Carnet de notes'!R$3="","Travail 6",'Carnet de notes'!R$3)&amp;" "&amp;IF(ISNUMBER('Carnet de notes'!R23),SUBSTITUTE(TEXT('Carnet de notes'!R23/('Carnet de notes'!R$6+100*('Carnet de notes'!R$6="")),"0%"),"%"," %"),IF('Carnet de notes'!R23="M","manquant","exempté"))&amp;"; ")</f>
        <v/>
      </c>
      <c r="R17" s="94" t="str">
        <f>IF(OR($A17="",'Carnet de notes'!S23=""),"",IF('Carnet de notes'!S$3="","Travail 7",'Carnet de notes'!S$3)&amp;" "&amp;IF(ISNUMBER('Carnet de notes'!S23),SUBSTITUTE(TEXT('Carnet de notes'!S23/('Carnet de notes'!S$6+100*('Carnet de notes'!S$6="")),"0%"),"%"," %"),IF('Carnet de notes'!S23="M","manquant","exempté"))&amp;"; ")</f>
        <v/>
      </c>
      <c r="S17" s="94" t="str">
        <f>IF(OR($A17="",'Carnet de notes'!T23=""),"",IF('Carnet de notes'!T$3="","Travail 8",'Carnet de notes'!T$3)&amp;" "&amp;IF(ISNUMBER('Carnet de notes'!T23),SUBSTITUTE(TEXT('Carnet de notes'!T23/('Carnet de notes'!T$6+100*('Carnet de notes'!T$6="")),"0%"),"%"," %"),IF('Carnet de notes'!T23="M","manquant","exempté"))&amp;"; ")</f>
        <v/>
      </c>
      <c r="T17" s="94" t="str">
        <f>IF(OR($A17="",'Carnet de notes'!U23=""),"",IF('Carnet de notes'!U$3="","Travail 9",'Carnet de notes'!U$3)&amp;" "&amp;IF(ISNUMBER('Carnet de notes'!U23),SUBSTITUTE(TEXT('Carnet de notes'!U23/('Carnet de notes'!U$6+100*('Carnet de notes'!U$6="")),"0%"),"%"," %"),IF('Carnet de notes'!U23="M","manquant","exempté"))&amp;"; ")</f>
        <v/>
      </c>
      <c r="U17" s="94" t="str">
        <f>IF(OR($A17="",'Carnet de notes'!V23=""),"",IF('Carnet de notes'!V$3="","Travail 10",'Carnet de notes'!V$3)&amp;" "&amp;IF(ISNUMBER('Carnet de notes'!V23),SUBSTITUTE(TEXT('Carnet de notes'!V23/('Carnet de notes'!V$6+100*('Carnet de notes'!V$6="")),"0%"),"%"," %"),IF('Carnet de notes'!V23="M","manquant","exempté"))&amp;"; ")</f>
        <v/>
      </c>
      <c r="V17" s="94" t="str">
        <f>IF(OR($A17="",'Carnet de notes'!W23=""),"",IF('Carnet de notes'!W$3="","Travail 11",'Carnet de notes'!W$3)&amp;" "&amp;IF(ISNUMBER('Carnet de notes'!W23),SUBSTITUTE(TEXT('Carnet de notes'!W23/('Carnet de notes'!W$6+100*('Carnet de notes'!W$6="")),"0%"),"%"," %"),IF('Carnet de notes'!W23="M","manquant","exempté"))&amp;"; ")</f>
        <v/>
      </c>
      <c r="W17" s="94" t="str">
        <f>IF(OR($A17="",'Carnet de notes'!X23=""),"",IF('Carnet de notes'!X$3="","Travail 12",'Carnet de notes'!X$3)&amp;" "&amp;IF(ISNUMBER('Carnet de notes'!X23),SUBSTITUTE(TEXT('Carnet de notes'!X23/('Carnet de notes'!X$6+100*('Carnet de notes'!X$6="")),"0%"),"%"," %"),IF('Carnet de notes'!X23="M","manquant","exempté"))&amp;"; ")</f>
        <v/>
      </c>
      <c r="X17" s="94" t="str">
        <f>IF(OR($A17="",'Carnet de notes'!Y23=""),"",IF('Carnet de notes'!Y$3="","Travail 13",'Carnet de notes'!Y$3)&amp;" "&amp;IF(ISNUMBER('Carnet de notes'!Y23),SUBSTITUTE(TEXT('Carnet de notes'!Y23/('Carnet de notes'!Y$6+100*('Carnet de notes'!Y$6="")),"0%"),"%"," %"),IF('Carnet de notes'!Y23="M","manquant","exempté"))&amp;"; ")</f>
        <v/>
      </c>
      <c r="Y17" s="94" t="str">
        <f>IF(OR($A17="",'Carnet de notes'!Z23=""),"",IF('Carnet de notes'!Z$3="","Travail 14",'Carnet de notes'!Z$3)&amp;" "&amp;IF(ISNUMBER('Carnet de notes'!Z23),SUBSTITUTE(TEXT('Carnet de notes'!Z23/('Carnet de notes'!Z$6+100*('Carnet de notes'!Z$6="")),"0%"),"%"," %"),IF('Carnet de notes'!Z23="M","manquant","exempté"))&amp;"; ")</f>
        <v/>
      </c>
      <c r="Z17" s="94" t="str">
        <f>IF(OR($A17="",'Carnet de notes'!AA23=""),"",IF('Carnet de notes'!AA$3="","Travail 15",'Carnet de notes'!AA$3)&amp;" "&amp;IF(ISNUMBER('Carnet de notes'!AA23),SUBSTITUTE(TEXT('Carnet de notes'!AA23/('Carnet de notes'!AA$6+100*('Carnet de notes'!AA$6="")),"0%"),"%"," %"),IF('Carnet de notes'!AA23="M","manquant","exempté"))&amp;"; ")</f>
        <v/>
      </c>
      <c r="AA17" s="94" t="str">
        <f>IF(OR($A17="",'Carnet de notes'!AB23=""),"",IF('Carnet de notes'!AB$3="","Travail 16",'Carnet de notes'!AB$3)&amp;" "&amp;IF(ISNUMBER('Carnet de notes'!AB23),SUBSTITUTE(TEXT('Carnet de notes'!AB23/('Carnet de notes'!AB$6+100*('Carnet de notes'!AB$6="")),"0%"),"%"," %"),IF('Carnet de notes'!AB23="M","manquant","exempté"))&amp;"; ")</f>
        <v/>
      </c>
      <c r="AB17" s="94" t="str">
        <f>IF(OR($A17="",'Carnet de notes'!AC23=""),"",IF('Carnet de notes'!AC$3="","Travail 17",'Carnet de notes'!AC$3)&amp;" "&amp;IF(ISNUMBER('Carnet de notes'!AC23),SUBSTITUTE(TEXT('Carnet de notes'!AC23/('Carnet de notes'!AC$6+100*('Carnet de notes'!AC$6="")),"0%"),"%"," %"),IF('Carnet de notes'!AC23="M","manquant","exempté"))&amp;"; ")</f>
        <v/>
      </c>
      <c r="AC17" s="94" t="str">
        <f>IF(OR($A17="",'Carnet de notes'!AD23=""),"",IF('Carnet de notes'!AD$3="","Travail 18",'Carnet de notes'!AD$3)&amp;" "&amp;IF(ISNUMBER('Carnet de notes'!AD23),SUBSTITUTE(TEXT('Carnet de notes'!AD23/('Carnet de notes'!AD$6+100*('Carnet de notes'!AD$6="")),"0%"),"%"," %"),IF('Carnet de notes'!AD23="M","manquant","exempté"))&amp;"; ")</f>
        <v/>
      </c>
      <c r="AD17" s="94" t="str">
        <f>IF(OR($A17="",'Carnet de notes'!AE23=""),"",IF('Carnet de notes'!AE$3="","Travail 19",'Carnet de notes'!AE$3)&amp;" "&amp;IF(ISNUMBER('Carnet de notes'!AE23),SUBSTITUTE(TEXT('Carnet de notes'!AE23/('Carnet de notes'!AE$6+100*('Carnet de notes'!AE$6="")),"0%"),"%"," %"),IF('Carnet de notes'!AE23="M","manquant","exempté"))&amp;"; ")</f>
        <v/>
      </c>
      <c r="AE17" s="94" t="str">
        <f>IF(OR($A17="",'Carnet de notes'!AF23=""),"",IF('Carnet de notes'!AF$3="","Travail 20",'Carnet de notes'!AF$3)&amp;" "&amp;IF(ISNUMBER('Carnet de notes'!AF23),SUBSTITUTE(TEXT('Carnet de notes'!AF23/('Carnet de notes'!AF$6+100*('Carnet de notes'!AF$6="")),"0%"),"%"," %"),IF('Carnet de notes'!AF23="M","manquant","exempté"))&amp;"; ")</f>
        <v/>
      </c>
      <c r="AF17" s="94" t="str">
        <f>IF(OR($A17="",'Carnet de notes'!AG23=""),"",IF('Carnet de notes'!AG$3="","Travail 21",'Carnet de notes'!AG$3)&amp;" "&amp;IF(ISNUMBER('Carnet de notes'!AG23),SUBSTITUTE(TEXT('Carnet de notes'!AG23/('Carnet de notes'!AG$6+100*('Carnet de notes'!AG$6="")),"0%"),"%"," %"),IF('Carnet de notes'!AG23="M","manquant","exempté"))&amp;"; ")</f>
        <v/>
      </c>
      <c r="AG17" s="94" t="str">
        <f>IF(OR($A17="",'Carnet de notes'!AH23=""),"",IF('Carnet de notes'!AH$3="","Travail 22",'Carnet de notes'!AH$3)&amp;" "&amp;IF(ISNUMBER('Carnet de notes'!AH23),SUBSTITUTE(TEXT('Carnet de notes'!AH23/('Carnet de notes'!AH$6+100*('Carnet de notes'!AH$6="")),"0%"),"%"," %"),IF('Carnet de notes'!AH23="M","manquant","exempté"))&amp;"; ")</f>
        <v/>
      </c>
      <c r="AH17" s="94" t="str">
        <f>IF(OR($A17="",'Carnet de notes'!AI23=""),"",IF('Carnet de notes'!AI$3="","Travail 23",'Carnet de notes'!AI$3)&amp;" "&amp;IF(ISNUMBER('Carnet de notes'!AI23),SUBSTITUTE(TEXT('Carnet de notes'!AI23/('Carnet de notes'!AI$6+100*('Carnet de notes'!AI$6="")),"0%"),"%"," %"),IF('Carnet de notes'!AI23="M","manquant","exempté"))&amp;"; ")</f>
        <v/>
      </c>
      <c r="AI17" s="94" t="str">
        <f>IF(OR($A17="",'Carnet de notes'!AJ23=""),"",IF('Carnet de notes'!AJ$3="","Travail 24",'Carnet de notes'!AJ$3)&amp;" "&amp;IF(ISNUMBER('Carnet de notes'!AJ23),SUBSTITUTE(TEXT('Carnet de notes'!AJ23/('Carnet de notes'!AJ$6+100*('Carnet de notes'!AJ$6="")),"0%"),"%"," %"),IF('Carnet de notes'!AJ23="M","manquant","exempté"))&amp;"; ")</f>
        <v/>
      </c>
      <c r="AJ17" s="94" t="str">
        <f>IF(OR($A17="",'Carnet de notes'!AK23=""),"",IF('Carnet de notes'!AK$3="","Travail 25",'Carnet de notes'!AK$3)&amp;" "&amp;IF(ISNUMBER('Carnet de notes'!AK23),SUBSTITUTE(TEXT('Carnet de notes'!AK23/('Carnet de notes'!AK$6+100*('Carnet de notes'!AK$6="")),"0%"),"%"," %"),IF('Carnet de notes'!AK23="M","manquant","exempté"))&amp;"; ")</f>
        <v/>
      </c>
      <c r="AK17" s="94" t="str">
        <f>IF(OR($A17="",'Carnet de notes'!AL23=""),"",IF('Carnet de notes'!AL$3="","Travail 26",'Carnet de notes'!AL$3)&amp;" "&amp;IF(ISNUMBER('Carnet de notes'!AL23),SUBSTITUTE(TEXT('Carnet de notes'!AL23/('Carnet de notes'!AL$6+100*('Carnet de notes'!AL$6="")),"0%"),"%"," %"),IF('Carnet de notes'!AL23="M","manquant","exempté"))&amp;"; ")</f>
        <v/>
      </c>
      <c r="AL17" s="94" t="str">
        <f>IF(OR($A17="",'Carnet de notes'!AM23=""),"",IF('Carnet de notes'!AM$3="","Travail 27",'Carnet de notes'!AM$3)&amp;" "&amp;IF(ISNUMBER('Carnet de notes'!AM23),SUBSTITUTE(TEXT('Carnet de notes'!AM23/('Carnet de notes'!AM$6+100*('Carnet de notes'!AM$6="")),"0%"),"%"," %"),IF('Carnet de notes'!AM23="M","manquant","exempté"))&amp;"; ")</f>
        <v/>
      </c>
      <c r="AM17" s="94" t="str">
        <f>IF(OR($A17="",'Carnet de notes'!AN23=""),"",IF('Carnet de notes'!AN$3="","Travail 28",'Carnet de notes'!AN$3)&amp;" "&amp;IF(ISNUMBER('Carnet de notes'!AN23),SUBSTITUTE(TEXT('Carnet de notes'!AN23/('Carnet de notes'!AN$6+100*('Carnet de notes'!AN$6="")),"0%"),"%"," %"),IF('Carnet de notes'!AN23="M","manquant","exempté"))&amp;"; ")</f>
        <v/>
      </c>
      <c r="AN17" s="94" t="str">
        <f>IF(OR($A17="",'Carnet de notes'!AO23=""),"",IF('Carnet de notes'!AO$3="","Travail 29",'Carnet de notes'!AO$3)&amp;" "&amp;IF(ISNUMBER('Carnet de notes'!AO23),SUBSTITUTE(TEXT('Carnet de notes'!AO23/('Carnet de notes'!AO$6+100*('Carnet de notes'!AO$6="")),"0%"),"%"," %"),IF('Carnet de notes'!AO23="M","manquant","exempté"))&amp;"; ")</f>
        <v/>
      </c>
      <c r="AO17" s="94" t="str">
        <f>IF(OR($A17="",'Carnet de notes'!AP23=""),"",IF('Carnet de notes'!AP$3="","Travail 30",'Carnet de notes'!AP$3)&amp;" "&amp;IF(ISNUMBER('Carnet de notes'!AP23),SUBSTITUTE(TEXT('Carnet de notes'!AP23/('Carnet de notes'!AP$6+100*('Carnet de notes'!AP$6="")),"0%"),"%"," %"),IF('Carnet de notes'!AP23="M","manquant","exempté"))&amp;"; ")</f>
        <v/>
      </c>
      <c r="AP17" s="94" t="str">
        <f>IF(OR($A17="",'Carnet de notes'!AQ23=""),"",IF('Carnet de notes'!AQ$3="","Travail 31",'Carnet de notes'!AQ$3)&amp;" "&amp;IF(ISNUMBER('Carnet de notes'!AQ23),SUBSTITUTE(TEXT('Carnet de notes'!AQ23/('Carnet de notes'!AQ$6+100*('Carnet de notes'!AQ$6="")),"0%"),"%"," %"),IF('Carnet de notes'!AQ23="M","manquant","exempté"))&amp;"; ")</f>
        <v/>
      </c>
      <c r="AQ17" s="94" t="str">
        <f>IF(OR($A17="",'Carnet de notes'!AR23=""),"",IF('Carnet de notes'!AR$3="","Travail 32",'Carnet de notes'!AR$3)&amp;" "&amp;IF(ISNUMBER('Carnet de notes'!AR23),SUBSTITUTE(TEXT('Carnet de notes'!AR23/('Carnet de notes'!AR$6+100*('Carnet de notes'!AR$6="")),"0%"),"%"," %"),IF('Carnet de notes'!AR23="M","manquant","exempté"))&amp;"; ")</f>
        <v/>
      </c>
      <c r="AR17" s="94" t="str">
        <f>IF(OR($A17="",'Carnet de notes'!AS23=""),"",IF('Carnet de notes'!AS$3="","Travail 33",'Carnet de notes'!AS$3)&amp;" "&amp;IF(ISNUMBER('Carnet de notes'!AS23),SUBSTITUTE(TEXT('Carnet de notes'!AS23/('Carnet de notes'!AS$6+100*('Carnet de notes'!AS$6="")),"0%"),"%"," %"),IF('Carnet de notes'!AS23="M","manquant","exempté"))&amp;"; ")</f>
        <v/>
      </c>
      <c r="AS17" s="94" t="str">
        <f>IF(OR($A17="",'Carnet de notes'!AT23=""),"",IF('Carnet de notes'!AT$3="","Travail 34",'Carnet de notes'!AT$3)&amp;" "&amp;IF(ISNUMBER('Carnet de notes'!AT23),SUBSTITUTE(TEXT('Carnet de notes'!AT23/('Carnet de notes'!AT$6+100*('Carnet de notes'!AT$6="")),"0%"),"%"," %"),IF('Carnet de notes'!AT23="M","manquant","exempté"))&amp;"; ")</f>
        <v/>
      </c>
      <c r="AT17" s="94" t="str">
        <f>IF(OR($A17="",'Carnet de notes'!AU23=""),"",IF('Carnet de notes'!AU$3="","Travail 35",'Carnet de notes'!AU$3)&amp;" "&amp;IF(ISNUMBER('Carnet de notes'!AU23),SUBSTITUTE(TEXT('Carnet de notes'!AU23/('Carnet de notes'!AU$6+100*('Carnet de notes'!AU$6="")),"0%"),"%"," %"),IF('Carnet de notes'!AU23="M","manquant","exempté"))&amp;"; ")</f>
        <v/>
      </c>
      <c r="AU17" s="94" t="str">
        <f>IF(OR($A17="",'Carnet de notes'!AV23=""),"",IF('Carnet de notes'!AV$3="","Travail 36",'Carnet de notes'!AV$3)&amp;" "&amp;IF(ISNUMBER('Carnet de notes'!AV23),SUBSTITUTE(TEXT('Carnet de notes'!AV23/('Carnet de notes'!AV$6+100*('Carnet de notes'!AV$6="")),"0%"),"%"," %"),IF('Carnet de notes'!AV23="M","manquant","exempté"))&amp;"; ")</f>
        <v/>
      </c>
      <c r="AV17" s="94" t="str">
        <f>IF(OR($A17="",'Carnet de notes'!AW23=""),"",IF('Carnet de notes'!AW$3="","Travail 37",'Carnet de notes'!AW$3)&amp;" "&amp;IF(ISNUMBER('Carnet de notes'!AW23),SUBSTITUTE(TEXT('Carnet de notes'!AW23/('Carnet de notes'!AW$6+100*('Carnet de notes'!AW$6="")),"0%"),"%"," %"),IF('Carnet de notes'!AW23="M","manquant","exempté"))&amp;"; ")</f>
        <v/>
      </c>
      <c r="AW17" s="94" t="str">
        <f>IF(OR($A17="",'Carnet de notes'!AX23=""),"",IF('Carnet de notes'!AX$3="","Travail 38",'Carnet de notes'!AX$3)&amp;" "&amp;IF(ISNUMBER('Carnet de notes'!AX23),SUBSTITUTE(TEXT('Carnet de notes'!AX23/('Carnet de notes'!AX$6+100*('Carnet de notes'!AX$6="")),"0%"),"%"," %"),IF('Carnet de notes'!AX23="M","manquant","exempté"))&amp;"; ")</f>
        <v/>
      </c>
      <c r="AX17" s="94" t="str">
        <f>IF(OR($A17="",'Carnet de notes'!AY23=""),"",IF('Carnet de notes'!AY$3="","Travail 39",'Carnet de notes'!AY$3)&amp;" "&amp;IF(ISNUMBER('Carnet de notes'!AY23),SUBSTITUTE(TEXT('Carnet de notes'!AY23/('Carnet de notes'!AY$6+100*('Carnet de notes'!AY$6="")),"0%"),"%"," %"),IF('Carnet de notes'!AY23="M","manquant","exempté"))&amp;"; ")</f>
        <v/>
      </c>
      <c r="AY17" s="94" t="str">
        <f>IF(OR($A17="",'Carnet de notes'!AZ23=""),"",IF('Carnet de notes'!AZ$3="","Travail 40",'Carnet de notes'!AZ$3)&amp;" "&amp;IF(ISNUMBER('Carnet de notes'!AZ23),SUBSTITUTE(TEXT('Carnet de notes'!AZ23/('Carnet de notes'!AZ$6+100*('Carnet de notes'!AZ$6="")),"0%"),"%"," %"),IF('Carnet de notes'!AZ23="M","manquant","exempté"))&amp;"; ")</f>
        <v/>
      </c>
      <c r="AZ17" s="94" t="str">
        <f>IF($A17="","",IF(ISNUMBER('Carnet de notes'!F23),'Carnet de notes'!F$3&amp;" "&amp;SUBSTITUTE(TEXT('Carnet de notes'!F23,"0%"),"%"," %")&amp;"; ","")&amp;IF(ISNUMBER('Carnet de notes'!G23),'Carnet de notes'!G$3&amp;" "&amp;SUBSTITUTE(TEXT('Carnet de notes'!G23,"0%"),"%"," %")&amp;"; ","")&amp;IF(ISNUMBER('Carnet de notes'!H23),'Carnet de notes'!H$3&amp;" "&amp;SUBSTITUTE(TEXT('Carnet de notes'!H23,"0%"),"%"," %")&amp;"; ","")&amp;IF(ISNUMBER('Carnet de notes'!I23),'Carnet de notes'!I$3&amp;" "&amp;SUBSTITUTE(TEXT('Carnet de notes'!I23,"0%"),"%"," %")&amp;"; ","")&amp;IF(ISNUMBER('Carnet de notes'!J23),'Carnet de notes'!J$3&amp;" "&amp;SUBSTITUTE(TEXT('Carnet de notes'!J23,"0%"),"%"," %")&amp;"; ","")&amp;IF(ISNUMBER('Carnet de notes'!K23),'Carnet de notes'!K$3&amp;" "&amp;SUBSTITUTE(TEXT('Carnet de notes'!K23,"0%"),"%"," %")&amp;"; ",""))</f>
        <v/>
      </c>
      <c r="BA17" s="94" t="str">
        <f t="shared" si="3"/>
        <v/>
      </c>
      <c r="BB17" s="94" t="str">
        <f>IF(NOT(ISNUMBER($K17)),"",IF(INDEX(Habiletés!$C$7:$C$46,$K17)="","","Utilisation du français oral "&amp;INDEX(Habiletés!$C$7:$C$46,$K17)&amp;"; ")&amp;IF(INDEX(Habiletés!$D$7:$D$46,$K17)="","","Fiabilité "&amp;INDEX(Habiletés!$D$7:$D$46,$K17)&amp;"; ")&amp;IF(INDEX(Habiletés!$E$7:$E$46,$K17)="","","Sens de l'organisation "&amp;INDEX(Habiletés!$E$7:$E$46,$K17)&amp;"; ")&amp;IF(INDEX(Habiletés!$F$7:$F$46,$K17)="","","Autonomie "&amp;INDEX(Habiletés!$F$7:$F$46,$K17)&amp;"; ")&amp;IF(INDEX(Habiletés!$G$7:$G$46,$K17)="","","Esprit de collaboration "&amp;INDEX(Habiletés!$G$7:$G$46,$K17)&amp;"; ")&amp;IF(INDEX(Habiletés!$H$7:$H$46,$K17)="","","Sens de l'initiative "&amp;INDEX(Habiletés!$H$7:$H$46,$K17)&amp;"; ")&amp;IF(INDEX(Habiletés!$I$7:$I$46,$K17)="","","Autorégulation "&amp;INDEX(Habiletés!$I$7:$I$46,$K17)&amp;"; "))</f>
        <v/>
      </c>
    </row>
    <row r="18" spans="1:54" ht="62" customHeight="1" x14ac:dyDescent="0.45">
      <c r="A18" s="95" t="str">
        <f>IF('Carnet de notes'!$B24="","",'Carnet de notes'!$A24)</f>
        <v/>
      </c>
      <c r="B18" s="95" t="str">
        <f>IF($A18="","",'Carnet de notes'!$C24&amp;"")</f>
        <v/>
      </c>
      <c r="C18" s="96" t="str">
        <f>IF($A18="","",'Carnet de notes'!$D24)</f>
        <v/>
      </c>
      <c r="D18" s="95" t="str">
        <f>IF($A18="","",'Carnet de notes'!$E24&amp;"")</f>
        <v/>
      </c>
      <c r="E18" s="95" t="str">
        <f t="shared" si="0"/>
        <v/>
      </c>
      <c r="F18" s="95" t="str">
        <f t="shared" si="1"/>
        <v/>
      </c>
      <c r="G18" s="95" t="str">
        <f>IF($A18="","",'Carnet de notes'!$L24&amp;"")</f>
        <v/>
      </c>
      <c r="H18" s="95" t="str">
        <f t="shared" si="2"/>
        <v/>
      </c>
      <c r="I18" s="95" t="str">
        <f>IF(NOT(ISNUMBER($K18)),"",INDEX(Habiletés!$J$7:$J$46,$K18)&amp;"")</f>
        <v/>
      </c>
      <c r="K18" s="94" t="str">
        <f>IF($A18="","",IFERROR(MATCH($A18,Habiletés!$A$7:$A$46,0),""))</f>
        <v/>
      </c>
      <c r="L18" s="94" t="str">
        <f>IF(OR($A18="",'Carnet de notes'!M24=""),"",IF('Carnet de notes'!M$3="","Travail 1",'Carnet de notes'!M$3)&amp;" "&amp;IF(ISNUMBER('Carnet de notes'!M24),SUBSTITUTE(TEXT('Carnet de notes'!M24/('Carnet de notes'!M$6+100*('Carnet de notes'!M$6="")),"0%"),"%"," %"),IF('Carnet de notes'!M24="M","manquant","exempté"))&amp;"; ")</f>
        <v/>
      </c>
      <c r="M18" s="94" t="str">
        <f>IF(OR($A18="",'Carnet de notes'!N24=""),"",IF('Carnet de notes'!N$3="","Travail 2",'Carnet de notes'!N$3)&amp;" "&amp;IF(ISNUMBER('Carnet de notes'!N24),SUBSTITUTE(TEXT('Carnet de notes'!N24/('Carnet de notes'!N$6+100*('Carnet de notes'!N$6="")),"0%"),"%"," %"),IF('Carnet de notes'!N24="M","manquant","exempté"))&amp;"; ")</f>
        <v/>
      </c>
      <c r="N18" s="94" t="str">
        <f>IF(OR($A18="",'Carnet de notes'!O24=""),"",IF('Carnet de notes'!O$3="","Travail 3",'Carnet de notes'!O$3)&amp;" "&amp;IF(ISNUMBER('Carnet de notes'!O24),SUBSTITUTE(TEXT('Carnet de notes'!O24/('Carnet de notes'!O$6+100*('Carnet de notes'!O$6="")),"0%"),"%"," %"),IF('Carnet de notes'!O24="M","manquant","exempté"))&amp;"; ")</f>
        <v/>
      </c>
      <c r="O18" s="94" t="str">
        <f>IF(OR($A18="",'Carnet de notes'!P24=""),"",IF('Carnet de notes'!P$3="","Travail 4",'Carnet de notes'!P$3)&amp;" "&amp;IF(ISNUMBER('Carnet de notes'!P24),SUBSTITUTE(TEXT('Carnet de notes'!P24/('Carnet de notes'!P$6+100*('Carnet de notes'!P$6="")),"0%"),"%"," %"),IF('Carnet de notes'!P24="M","manquant","exempté"))&amp;"; ")</f>
        <v/>
      </c>
      <c r="P18" s="94" t="str">
        <f>IF(OR($A18="",'Carnet de notes'!Q24=""),"",IF('Carnet de notes'!Q$3="","Travail 5",'Carnet de notes'!Q$3)&amp;" "&amp;IF(ISNUMBER('Carnet de notes'!Q24),SUBSTITUTE(TEXT('Carnet de notes'!Q24/('Carnet de notes'!Q$6+100*('Carnet de notes'!Q$6="")),"0%"),"%"," %"),IF('Carnet de notes'!Q24="M","manquant","exempté"))&amp;"; ")</f>
        <v/>
      </c>
      <c r="Q18" s="94" t="str">
        <f>IF(OR($A18="",'Carnet de notes'!R24=""),"",IF('Carnet de notes'!R$3="","Travail 6",'Carnet de notes'!R$3)&amp;" "&amp;IF(ISNUMBER('Carnet de notes'!R24),SUBSTITUTE(TEXT('Carnet de notes'!R24/('Carnet de notes'!R$6+100*('Carnet de notes'!R$6="")),"0%"),"%"," %"),IF('Carnet de notes'!R24="M","manquant","exempté"))&amp;"; ")</f>
        <v/>
      </c>
      <c r="R18" s="94" t="str">
        <f>IF(OR($A18="",'Carnet de notes'!S24=""),"",IF('Carnet de notes'!S$3="","Travail 7",'Carnet de notes'!S$3)&amp;" "&amp;IF(ISNUMBER('Carnet de notes'!S24),SUBSTITUTE(TEXT('Carnet de notes'!S24/('Carnet de notes'!S$6+100*('Carnet de notes'!S$6="")),"0%"),"%"," %"),IF('Carnet de notes'!S24="M","manquant","exempté"))&amp;"; ")</f>
        <v/>
      </c>
      <c r="S18" s="94" t="str">
        <f>IF(OR($A18="",'Carnet de notes'!T24=""),"",IF('Carnet de notes'!T$3="","Travail 8",'Carnet de notes'!T$3)&amp;" "&amp;IF(ISNUMBER('Carnet de notes'!T24),SUBSTITUTE(TEXT('Carnet de notes'!T24/('Carnet de notes'!T$6+100*('Carnet de notes'!T$6="")),"0%"),"%"," %"),IF('Carnet de notes'!T24="M","manquant","exempté"))&amp;"; ")</f>
        <v/>
      </c>
      <c r="T18" s="94" t="str">
        <f>IF(OR($A18="",'Carnet de notes'!U24=""),"",IF('Carnet de notes'!U$3="","Travail 9",'Carnet de notes'!U$3)&amp;" "&amp;IF(ISNUMBER('Carnet de notes'!U24),SUBSTITUTE(TEXT('Carnet de notes'!U24/('Carnet de notes'!U$6+100*('Carnet de notes'!U$6="")),"0%"),"%"," %"),IF('Carnet de notes'!U24="M","manquant","exempté"))&amp;"; ")</f>
        <v/>
      </c>
      <c r="U18" s="94" t="str">
        <f>IF(OR($A18="",'Carnet de notes'!V24=""),"",IF('Carnet de notes'!V$3="","Travail 10",'Carnet de notes'!V$3)&amp;" "&amp;IF(ISNUMBER('Carnet de notes'!V24),SUBSTITUTE(TEXT('Carnet de notes'!V24/('Carnet de notes'!V$6+100*('Carnet de notes'!V$6="")),"0%"),"%"," %"),IF('Carnet de notes'!V24="M","manquant","exempté"))&amp;"; ")</f>
        <v/>
      </c>
      <c r="V18" s="94" t="str">
        <f>IF(OR($A18="",'Carnet de notes'!W24=""),"",IF('Carnet de notes'!W$3="","Travail 11",'Carnet de notes'!W$3)&amp;" "&amp;IF(ISNUMBER('Carnet de notes'!W24),SUBSTITUTE(TEXT('Carnet de notes'!W24/('Carnet de notes'!W$6+100*('Carnet de notes'!W$6="")),"0%"),"%"," %"),IF('Carnet de notes'!W24="M","manquant","exempté"))&amp;"; ")</f>
        <v/>
      </c>
      <c r="W18" s="94" t="str">
        <f>IF(OR($A18="",'Carnet de notes'!X24=""),"",IF('Carnet de notes'!X$3="","Travail 12",'Carnet de notes'!X$3)&amp;" "&amp;IF(ISNUMBER('Carnet de notes'!X24),SUBSTITUTE(TEXT('Carnet de notes'!X24/('Carnet de notes'!X$6+100*('Carnet de notes'!X$6="")),"0%"),"%"," %"),IF('Carnet de notes'!X24="M","manquant","exempté"))&amp;"; ")</f>
        <v/>
      </c>
      <c r="X18" s="94" t="str">
        <f>IF(OR($A18="",'Carnet de notes'!Y24=""),"",IF('Carnet de notes'!Y$3="","Travail 13",'Carnet de notes'!Y$3)&amp;" "&amp;IF(ISNUMBER('Carnet de notes'!Y24),SUBSTITUTE(TEXT('Carnet de notes'!Y24/('Carnet de notes'!Y$6+100*('Carnet de notes'!Y$6="")),"0%"),"%"," %"),IF('Carnet de notes'!Y24="M","manquant","exempté"))&amp;"; ")</f>
        <v/>
      </c>
      <c r="Y18" s="94" t="str">
        <f>IF(OR($A18="",'Carnet de notes'!Z24=""),"",IF('Carnet de notes'!Z$3="","Travail 14",'Carnet de notes'!Z$3)&amp;" "&amp;IF(ISNUMBER('Carnet de notes'!Z24),SUBSTITUTE(TEXT('Carnet de notes'!Z24/('Carnet de notes'!Z$6+100*('Carnet de notes'!Z$6="")),"0%"),"%"," %"),IF('Carnet de notes'!Z24="M","manquant","exempté"))&amp;"; ")</f>
        <v/>
      </c>
      <c r="Z18" s="94" t="str">
        <f>IF(OR($A18="",'Carnet de notes'!AA24=""),"",IF('Carnet de notes'!AA$3="","Travail 15",'Carnet de notes'!AA$3)&amp;" "&amp;IF(ISNUMBER('Carnet de notes'!AA24),SUBSTITUTE(TEXT('Carnet de notes'!AA24/('Carnet de notes'!AA$6+100*('Carnet de notes'!AA$6="")),"0%"),"%"," %"),IF('Carnet de notes'!AA24="M","manquant","exempté"))&amp;"; ")</f>
        <v/>
      </c>
      <c r="AA18" s="94" t="str">
        <f>IF(OR($A18="",'Carnet de notes'!AB24=""),"",IF('Carnet de notes'!AB$3="","Travail 16",'Carnet de notes'!AB$3)&amp;" "&amp;IF(ISNUMBER('Carnet de notes'!AB24),SUBSTITUTE(TEXT('Carnet de notes'!AB24/('Carnet de notes'!AB$6+100*('Carnet de notes'!AB$6="")),"0%"),"%"," %"),IF('Carnet de notes'!AB24="M","manquant","exempté"))&amp;"; ")</f>
        <v/>
      </c>
      <c r="AB18" s="94" t="str">
        <f>IF(OR($A18="",'Carnet de notes'!AC24=""),"",IF('Carnet de notes'!AC$3="","Travail 17",'Carnet de notes'!AC$3)&amp;" "&amp;IF(ISNUMBER('Carnet de notes'!AC24),SUBSTITUTE(TEXT('Carnet de notes'!AC24/('Carnet de notes'!AC$6+100*('Carnet de notes'!AC$6="")),"0%"),"%"," %"),IF('Carnet de notes'!AC24="M","manquant","exempté"))&amp;"; ")</f>
        <v/>
      </c>
      <c r="AC18" s="94" t="str">
        <f>IF(OR($A18="",'Carnet de notes'!AD24=""),"",IF('Carnet de notes'!AD$3="","Travail 18",'Carnet de notes'!AD$3)&amp;" "&amp;IF(ISNUMBER('Carnet de notes'!AD24),SUBSTITUTE(TEXT('Carnet de notes'!AD24/('Carnet de notes'!AD$6+100*('Carnet de notes'!AD$6="")),"0%"),"%"," %"),IF('Carnet de notes'!AD24="M","manquant","exempté"))&amp;"; ")</f>
        <v/>
      </c>
      <c r="AD18" s="94" t="str">
        <f>IF(OR($A18="",'Carnet de notes'!AE24=""),"",IF('Carnet de notes'!AE$3="","Travail 19",'Carnet de notes'!AE$3)&amp;" "&amp;IF(ISNUMBER('Carnet de notes'!AE24),SUBSTITUTE(TEXT('Carnet de notes'!AE24/('Carnet de notes'!AE$6+100*('Carnet de notes'!AE$6="")),"0%"),"%"," %"),IF('Carnet de notes'!AE24="M","manquant","exempté"))&amp;"; ")</f>
        <v/>
      </c>
      <c r="AE18" s="94" t="str">
        <f>IF(OR($A18="",'Carnet de notes'!AF24=""),"",IF('Carnet de notes'!AF$3="","Travail 20",'Carnet de notes'!AF$3)&amp;" "&amp;IF(ISNUMBER('Carnet de notes'!AF24),SUBSTITUTE(TEXT('Carnet de notes'!AF24/('Carnet de notes'!AF$6+100*('Carnet de notes'!AF$6="")),"0%"),"%"," %"),IF('Carnet de notes'!AF24="M","manquant","exempté"))&amp;"; ")</f>
        <v/>
      </c>
      <c r="AF18" s="94" t="str">
        <f>IF(OR($A18="",'Carnet de notes'!AG24=""),"",IF('Carnet de notes'!AG$3="","Travail 21",'Carnet de notes'!AG$3)&amp;" "&amp;IF(ISNUMBER('Carnet de notes'!AG24),SUBSTITUTE(TEXT('Carnet de notes'!AG24/('Carnet de notes'!AG$6+100*('Carnet de notes'!AG$6="")),"0%"),"%"," %"),IF('Carnet de notes'!AG24="M","manquant","exempté"))&amp;"; ")</f>
        <v/>
      </c>
      <c r="AG18" s="94" t="str">
        <f>IF(OR($A18="",'Carnet de notes'!AH24=""),"",IF('Carnet de notes'!AH$3="","Travail 22",'Carnet de notes'!AH$3)&amp;" "&amp;IF(ISNUMBER('Carnet de notes'!AH24),SUBSTITUTE(TEXT('Carnet de notes'!AH24/('Carnet de notes'!AH$6+100*('Carnet de notes'!AH$6="")),"0%"),"%"," %"),IF('Carnet de notes'!AH24="M","manquant","exempté"))&amp;"; ")</f>
        <v/>
      </c>
      <c r="AH18" s="94" t="str">
        <f>IF(OR($A18="",'Carnet de notes'!AI24=""),"",IF('Carnet de notes'!AI$3="","Travail 23",'Carnet de notes'!AI$3)&amp;" "&amp;IF(ISNUMBER('Carnet de notes'!AI24),SUBSTITUTE(TEXT('Carnet de notes'!AI24/('Carnet de notes'!AI$6+100*('Carnet de notes'!AI$6="")),"0%"),"%"," %"),IF('Carnet de notes'!AI24="M","manquant","exempté"))&amp;"; ")</f>
        <v/>
      </c>
      <c r="AI18" s="94" t="str">
        <f>IF(OR($A18="",'Carnet de notes'!AJ24=""),"",IF('Carnet de notes'!AJ$3="","Travail 24",'Carnet de notes'!AJ$3)&amp;" "&amp;IF(ISNUMBER('Carnet de notes'!AJ24),SUBSTITUTE(TEXT('Carnet de notes'!AJ24/('Carnet de notes'!AJ$6+100*('Carnet de notes'!AJ$6="")),"0%"),"%"," %"),IF('Carnet de notes'!AJ24="M","manquant","exempté"))&amp;"; ")</f>
        <v/>
      </c>
      <c r="AJ18" s="94" t="str">
        <f>IF(OR($A18="",'Carnet de notes'!AK24=""),"",IF('Carnet de notes'!AK$3="","Travail 25",'Carnet de notes'!AK$3)&amp;" "&amp;IF(ISNUMBER('Carnet de notes'!AK24),SUBSTITUTE(TEXT('Carnet de notes'!AK24/('Carnet de notes'!AK$6+100*('Carnet de notes'!AK$6="")),"0%"),"%"," %"),IF('Carnet de notes'!AK24="M","manquant","exempté"))&amp;"; ")</f>
        <v/>
      </c>
      <c r="AK18" s="94" t="str">
        <f>IF(OR($A18="",'Carnet de notes'!AL24=""),"",IF('Carnet de notes'!AL$3="","Travail 26",'Carnet de notes'!AL$3)&amp;" "&amp;IF(ISNUMBER('Carnet de notes'!AL24),SUBSTITUTE(TEXT('Carnet de notes'!AL24/('Carnet de notes'!AL$6+100*('Carnet de notes'!AL$6="")),"0%"),"%"," %"),IF('Carnet de notes'!AL24="M","manquant","exempté"))&amp;"; ")</f>
        <v/>
      </c>
      <c r="AL18" s="94" t="str">
        <f>IF(OR($A18="",'Carnet de notes'!AM24=""),"",IF('Carnet de notes'!AM$3="","Travail 27",'Carnet de notes'!AM$3)&amp;" "&amp;IF(ISNUMBER('Carnet de notes'!AM24),SUBSTITUTE(TEXT('Carnet de notes'!AM24/('Carnet de notes'!AM$6+100*('Carnet de notes'!AM$6="")),"0%"),"%"," %"),IF('Carnet de notes'!AM24="M","manquant","exempté"))&amp;"; ")</f>
        <v/>
      </c>
      <c r="AM18" s="94" t="str">
        <f>IF(OR($A18="",'Carnet de notes'!AN24=""),"",IF('Carnet de notes'!AN$3="","Travail 28",'Carnet de notes'!AN$3)&amp;" "&amp;IF(ISNUMBER('Carnet de notes'!AN24),SUBSTITUTE(TEXT('Carnet de notes'!AN24/('Carnet de notes'!AN$6+100*('Carnet de notes'!AN$6="")),"0%"),"%"," %"),IF('Carnet de notes'!AN24="M","manquant","exempté"))&amp;"; ")</f>
        <v/>
      </c>
      <c r="AN18" s="94" t="str">
        <f>IF(OR($A18="",'Carnet de notes'!AO24=""),"",IF('Carnet de notes'!AO$3="","Travail 29",'Carnet de notes'!AO$3)&amp;" "&amp;IF(ISNUMBER('Carnet de notes'!AO24),SUBSTITUTE(TEXT('Carnet de notes'!AO24/('Carnet de notes'!AO$6+100*('Carnet de notes'!AO$6="")),"0%"),"%"," %"),IF('Carnet de notes'!AO24="M","manquant","exempté"))&amp;"; ")</f>
        <v/>
      </c>
      <c r="AO18" s="94" t="str">
        <f>IF(OR($A18="",'Carnet de notes'!AP24=""),"",IF('Carnet de notes'!AP$3="","Travail 30",'Carnet de notes'!AP$3)&amp;" "&amp;IF(ISNUMBER('Carnet de notes'!AP24),SUBSTITUTE(TEXT('Carnet de notes'!AP24/('Carnet de notes'!AP$6+100*('Carnet de notes'!AP$6="")),"0%"),"%"," %"),IF('Carnet de notes'!AP24="M","manquant","exempté"))&amp;"; ")</f>
        <v/>
      </c>
      <c r="AP18" s="94" t="str">
        <f>IF(OR($A18="",'Carnet de notes'!AQ24=""),"",IF('Carnet de notes'!AQ$3="","Travail 31",'Carnet de notes'!AQ$3)&amp;" "&amp;IF(ISNUMBER('Carnet de notes'!AQ24),SUBSTITUTE(TEXT('Carnet de notes'!AQ24/('Carnet de notes'!AQ$6+100*('Carnet de notes'!AQ$6="")),"0%"),"%"," %"),IF('Carnet de notes'!AQ24="M","manquant","exempté"))&amp;"; ")</f>
        <v/>
      </c>
      <c r="AQ18" s="94" t="str">
        <f>IF(OR($A18="",'Carnet de notes'!AR24=""),"",IF('Carnet de notes'!AR$3="","Travail 32",'Carnet de notes'!AR$3)&amp;" "&amp;IF(ISNUMBER('Carnet de notes'!AR24),SUBSTITUTE(TEXT('Carnet de notes'!AR24/('Carnet de notes'!AR$6+100*('Carnet de notes'!AR$6="")),"0%"),"%"," %"),IF('Carnet de notes'!AR24="M","manquant","exempté"))&amp;"; ")</f>
        <v/>
      </c>
      <c r="AR18" s="94" t="str">
        <f>IF(OR($A18="",'Carnet de notes'!AS24=""),"",IF('Carnet de notes'!AS$3="","Travail 33",'Carnet de notes'!AS$3)&amp;" "&amp;IF(ISNUMBER('Carnet de notes'!AS24),SUBSTITUTE(TEXT('Carnet de notes'!AS24/('Carnet de notes'!AS$6+100*('Carnet de notes'!AS$6="")),"0%"),"%"," %"),IF('Carnet de notes'!AS24="M","manquant","exempté"))&amp;"; ")</f>
        <v/>
      </c>
      <c r="AS18" s="94" t="str">
        <f>IF(OR($A18="",'Carnet de notes'!AT24=""),"",IF('Carnet de notes'!AT$3="","Travail 34",'Carnet de notes'!AT$3)&amp;" "&amp;IF(ISNUMBER('Carnet de notes'!AT24),SUBSTITUTE(TEXT('Carnet de notes'!AT24/('Carnet de notes'!AT$6+100*('Carnet de notes'!AT$6="")),"0%"),"%"," %"),IF('Carnet de notes'!AT24="M","manquant","exempté"))&amp;"; ")</f>
        <v/>
      </c>
      <c r="AT18" s="94" t="str">
        <f>IF(OR($A18="",'Carnet de notes'!AU24=""),"",IF('Carnet de notes'!AU$3="","Travail 35",'Carnet de notes'!AU$3)&amp;" "&amp;IF(ISNUMBER('Carnet de notes'!AU24),SUBSTITUTE(TEXT('Carnet de notes'!AU24/('Carnet de notes'!AU$6+100*('Carnet de notes'!AU$6="")),"0%"),"%"," %"),IF('Carnet de notes'!AU24="M","manquant","exempté"))&amp;"; ")</f>
        <v/>
      </c>
      <c r="AU18" s="94" t="str">
        <f>IF(OR($A18="",'Carnet de notes'!AV24=""),"",IF('Carnet de notes'!AV$3="","Travail 36",'Carnet de notes'!AV$3)&amp;" "&amp;IF(ISNUMBER('Carnet de notes'!AV24),SUBSTITUTE(TEXT('Carnet de notes'!AV24/('Carnet de notes'!AV$6+100*('Carnet de notes'!AV$6="")),"0%"),"%"," %"),IF('Carnet de notes'!AV24="M","manquant","exempté"))&amp;"; ")</f>
        <v/>
      </c>
      <c r="AV18" s="94" t="str">
        <f>IF(OR($A18="",'Carnet de notes'!AW24=""),"",IF('Carnet de notes'!AW$3="","Travail 37",'Carnet de notes'!AW$3)&amp;" "&amp;IF(ISNUMBER('Carnet de notes'!AW24),SUBSTITUTE(TEXT('Carnet de notes'!AW24/('Carnet de notes'!AW$6+100*('Carnet de notes'!AW$6="")),"0%"),"%"," %"),IF('Carnet de notes'!AW24="M","manquant","exempté"))&amp;"; ")</f>
        <v/>
      </c>
      <c r="AW18" s="94" t="str">
        <f>IF(OR($A18="",'Carnet de notes'!AX24=""),"",IF('Carnet de notes'!AX$3="","Travail 38",'Carnet de notes'!AX$3)&amp;" "&amp;IF(ISNUMBER('Carnet de notes'!AX24),SUBSTITUTE(TEXT('Carnet de notes'!AX24/('Carnet de notes'!AX$6+100*('Carnet de notes'!AX$6="")),"0%"),"%"," %"),IF('Carnet de notes'!AX24="M","manquant","exempté"))&amp;"; ")</f>
        <v/>
      </c>
      <c r="AX18" s="94" t="str">
        <f>IF(OR($A18="",'Carnet de notes'!AY24=""),"",IF('Carnet de notes'!AY$3="","Travail 39",'Carnet de notes'!AY$3)&amp;" "&amp;IF(ISNUMBER('Carnet de notes'!AY24),SUBSTITUTE(TEXT('Carnet de notes'!AY24/('Carnet de notes'!AY$6+100*('Carnet de notes'!AY$6="")),"0%"),"%"," %"),IF('Carnet de notes'!AY24="M","manquant","exempté"))&amp;"; ")</f>
        <v/>
      </c>
      <c r="AY18" s="94" t="str">
        <f>IF(OR($A18="",'Carnet de notes'!AZ24=""),"",IF('Carnet de notes'!AZ$3="","Travail 40",'Carnet de notes'!AZ$3)&amp;" "&amp;IF(ISNUMBER('Carnet de notes'!AZ24),SUBSTITUTE(TEXT('Carnet de notes'!AZ24/('Carnet de notes'!AZ$6+100*('Carnet de notes'!AZ$6="")),"0%"),"%"," %"),IF('Carnet de notes'!AZ24="M","manquant","exempté"))&amp;"; ")</f>
        <v/>
      </c>
      <c r="AZ18" s="94" t="str">
        <f>IF($A18="","",IF(ISNUMBER('Carnet de notes'!F24),'Carnet de notes'!F$3&amp;" "&amp;SUBSTITUTE(TEXT('Carnet de notes'!F24,"0%"),"%"," %")&amp;"; ","")&amp;IF(ISNUMBER('Carnet de notes'!G24),'Carnet de notes'!G$3&amp;" "&amp;SUBSTITUTE(TEXT('Carnet de notes'!G24,"0%"),"%"," %")&amp;"; ","")&amp;IF(ISNUMBER('Carnet de notes'!H24),'Carnet de notes'!H$3&amp;" "&amp;SUBSTITUTE(TEXT('Carnet de notes'!H24,"0%"),"%"," %")&amp;"; ","")&amp;IF(ISNUMBER('Carnet de notes'!I24),'Carnet de notes'!I$3&amp;" "&amp;SUBSTITUTE(TEXT('Carnet de notes'!I24,"0%"),"%"," %")&amp;"; ","")&amp;IF(ISNUMBER('Carnet de notes'!J24),'Carnet de notes'!J$3&amp;" "&amp;SUBSTITUTE(TEXT('Carnet de notes'!J24,"0%"),"%"," %")&amp;"; ","")&amp;IF(ISNUMBER('Carnet de notes'!K24),'Carnet de notes'!K$3&amp;" "&amp;SUBSTITUTE(TEXT('Carnet de notes'!K24,"0%"),"%"," %")&amp;"; ",""))</f>
        <v/>
      </c>
      <c r="BA18" s="94" t="str">
        <f t="shared" si="3"/>
        <v/>
      </c>
      <c r="BB18" s="94" t="str">
        <f>IF(NOT(ISNUMBER($K18)),"",IF(INDEX(Habiletés!$C$7:$C$46,$K18)="","","Utilisation du français oral "&amp;INDEX(Habiletés!$C$7:$C$46,$K18)&amp;"; ")&amp;IF(INDEX(Habiletés!$D$7:$D$46,$K18)="","","Fiabilité "&amp;INDEX(Habiletés!$D$7:$D$46,$K18)&amp;"; ")&amp;IF(INDEX(Habiletés!$E$7:$E$46,$K18)="","","Sens de l'organisation "&amp;INDEX(Habiletés!$E$7:$E$46,$K18)&amp;"; ")&amp;IF(INDEX(Habiletés!$F$7:$F$46,$K18)="","","Autonomie "&amp;INDEX(Habiletés!$F$7:$F$46,$K18)&amp;"; ")&amp;IF(INDEX(Habiletés!$G$7:$G$46,$K18)="","","Esprit de collaboration "&amp;INDEX(Habiletés!$G$7:$G$46,$K18)&amp;"; ")&amp;IF(INDEX(Habiletés!$H$7:$H$46,$K18)="","","Sens de l'initiative "&amp;INDEX(Habiletés!$H$7:$H$46,$K18)&amp;"; ")&amp;IF(INDEX(Habiletés!$I$7:$I$46,$K18)="","","Autorégulation "&amp;INDEX(Habiletés!$I$7:$I$46,$K18)&amp;"; "))</f>
        <v/>
      </c>
    </row>
    <row r="19" spans="1:54" ht="62" customHeight="1" x14ac:dyDescent="0.45">
      <c r="A19" s="95" t="str">
        <f>IF('Carnet de notes'!$B25="","",'Carnet de notes'!$A25)</f>
        <v/>
      </c>
      <c r="B19" s="95" t="str">
        <f>IF($A19="","",'Carnet de notes'!$C25&amp;"")</f>
        <v/>
      </c>
      <c r="C19" s="96" t="str">
        <f>IF($A19="","",'Carnet de notes'!$D25)</f>
        <v/>
      </c>
      <c r="D19" s="95" t="str">
        <f>IF($A19="","",'Carnet de notes'!$E25&amp;"")</f>
        <v/>
      </c>
      <c r="E19" s="95" t="str">
        <f t="shared" si="0"/>
        <v/>
      </c>
      <c r="F19" s="95" t="str">
        <f t="shared" si="1"/>
        <v/>
      </c>
      <c r="G19" s="95" t="str">
        <f>IF($A19="","",'Carnet de notes'!$L25&amp;"")</f>
        <v/>
      </c>
      <c r="H19" s="95" t="str">
        <f t="shared" si="2"/>
        <v/>
      </c>
      <c r="I19" s="95" t="str">
        <f>IF(NOT(ISNUMBER($K19)),"",INDEX(Habiletés!$J$7:$J$46,$K19)&amp;"")</f>
        <v/>
      </c>
      <c r="K19" s="94" t="str">
        <f>IF($A19="","",IFERROR(MATCH($A19,Habiletés!$A$7:$A$46,0),""))</f>
        <v/>
      </c>
      <c r="L19" s="94" t="str">
        <f>IF(OR($A19="",'Carnet de notes'!M25=""),"",IF('Carnet de notes'!M$3="","Travail 1",'Carnet de notes'!M$3)&amp;" "&amp;IF(ISNUMBER('Carnet de notes'!M25),SUBSTITUTE(TEXT('Carnet de notes'!M25/('Carnet de notes'!M$6+100*('Carnet de notes'!M$6="")),"0%"),"%"," %"),IF('Carnet de notes'!M25="M","manquant","exempté"))&amp;"; ")</f>
        <v/>
      </c>
      <c r="M19" s="94" t="str">
        <f>IF(OR($A19="",'Carnet de notes'!N25=""),"",IF('Carnet de notes'!N$3="","Travail 2",'Carnet de notes'!N$3)&amp;" "&amp;IF(ISNUMBER('Carnet de notes'!N25),SUBSTITUTE(TEXT('Carnet de notes'!N25/('Carnet de notes'!N$6+100*('Carnet de notes'!N$6="")),"0%"),"%"," %"),IF('Carnet de notes'!N25="M","manquant","exempté"))&amp;"; ")</f>
        <v/>
      </c>
      <c r="N19" s="94" t="str">
        <f>IF(OR($A19="",'Carnet de notes'!O25=""),"",IF('Carnet de notes'!O$3="","Travail 3",'Carnet de notes'!O$3)&amp;" "&amp;IF(ISNUMBER('Carnet de notes'!O25),SUBSTITUTE(TEXT('Carnet de notes'!O25/('Carnet de notes'!O$6+100*('Carnet de notes'!O$6="")),"0%"),"%"," %"),IF('Carnet de notes'!O25="M","manquant","exempté"))&amp;"; ")</f>
        <v/>
      </c>
      <c r="O19" s="94" t="str">
        <f>IF(OR($A19="",'Carnet de notes'!P25=""),"",IF('Carnet de notes'!P$3="","Travail 4",'Carnet de notes'!P$3)&amp;" "&amp;IF(ISNUMBER('Carnet de notes'!P25),SUBSTITUTE(TEXT('Carnet de notes'!P25/('Carnet de notes'!P$6+100*('Carnet de notes'!P$6="")),"0%"),"%"," %"),IF('Carnet de notes'!P25="M","manquant","exempté"))&amp;"; ")</f>
        <v/>
      </c>
      <c r="P19" s="94" t="str">
        <f>IF(OR($A19="",'Carnet de notes'!Q25=""),"",IF('Carnet de notes'!Q$3="","Travail 5",'Carnet de notes'!Q$3)&amp;" "&amp;IF(ISNUMBER('Carnet de notes'!Q25),SUBSTITUTE(TEXT('Carnet de notes'!Q25/('Carnet de notes'!Q$6+100*('Carnet de notes'!Q$6="")),"0%"),"%"," %"),IF('Carnet de notes'!Q25="M","manquant","exempté"))&amp;"; ")</f>
        <v/>
      </c>
      <c r="Q19" s="94" t="str">
        <f>IF(OR($A19="",'Carnet de notes'!R25=""),"",IF('Carnet de notes'!R$3="","Travail 6",'Carnet de notes'!R$3)&amp;" "&amp;IF(ISNUMBER('Carnet de notes'!R25),SUBSTITUTE(TEXT('Carnet de notes'!R25/('Carnet de notes'!R$6+100*('Carnet de notes'!R$6="")),"0%"),"%"," %"),IF('Carnet de notes'!R25="M","manquant","exempté"))&amp;"; ")</f>
        <v/>
      </c>
      <c r="R19" s="94" t="str">
        <f>IF(OR($A19="",'Carnet de notes'!S25=""),"",IF('Carnet de notes'!S$3="","Travail 7",'Carnet de notes'!S$3)&amp;" "&amp;IF(ISNUMBER('Carnet de notes'!S25),SUBSTITUTE(TEXT('Carnet de notes'!S25/('Carnet de notes'!S$6+100*('Carnet de notes'!S$6="")),"0%"),"%"," %"),IF('Carnet de notes'!S25="M","manquant","exempté"))&amp;"; ")</f>
        <v/>
      </c>
      <c r="S19" s="94" t="str">
        <f>IF(OR($A19="",'Carnet de notes'!T25=""),"",IF('Carnet de notes'!T$3="","Travail 8",'Carnet de notes'!T$3)&amp;" "&amp;IF(ISNUMBER('Carnet de notes'!T25),SUBSTITUTE(TEXT('Carnet de notes'!T25/('Carnet de notes'!T$6+100*('Carnet de notes'!T$6="")),"0%"),"%"," %"),IF('Carnet de notes'!T25="M","manquant","exempté"))&amp;"; ")</f>
        <v/>
      </c>
      <c r="T19" s="94" t="str">
        <f>IF(OR($A19="",'Carnet de notes'!U25=""),"",IF('Carnet de notes'!U$3="","Travail 9",'Carnet de notes'!U$3)&amp;" "&amp;IF(ISNUMBER('Carnet de notes'!U25),SUBSTITUTE(TEXT('Carnet de notes'!U25/('Carnet de notes'!U$6+100*('Carnet de notes'!U$6="")),"0%"),"%"," %"),IF('Carnet de notes'!U25="M","manquant","exempté"))&amp;"; ")</f>
        <v/>
      </c>
      <c r="U19" s="94" t="str">
        <f>IF(OR($A19="",'Carnet de notes'!V25=""),"",IF('Carnet de notes'!V$3="","Travail 10",'Carnet de notes'!V$3)&amp;" "&amp;IF(ISNUMBER('Carnet de notes'!V25),SUBSTITUTE(TEXT('Carnet de notes'!V25/('Carnet de notes'!V$6+100*('Carnet de notes'!V$6="")),"0%"),"%"," %"),IF('Carnet de notes'!V25="M","manquant","exempté"))&amp;"; ")</f>
        <v/>
      </c>
      <c r="V19" s="94" t="str">
        <f>IF(OR($A19="",'Carnet de notes'!W25=""),"",IF('Carnet de notes'!W$3="","Travail 11",'Carnet de notes'!W$3)&amp;" "&amp;IF(ISNUMBER('Carnet de notes'!W25),SUBSTITUTE(TEXT('Carnet de notes'!W25/('Carnet de notes'!W$6+100*('Carnet de notes'!W$6="")),"0%"),"%"," %"),IF('Carnet de notes'!W25="M","manquant","exempté"))&amp;"; ")</f>
        <v/>
      </c>
      <c r="W19" s="94" t="str">
        <f>IF(OR($A19="",'Carnet de notes'!X25=""),"",IF('Carnet de notes'!X$3="","Travail 12",'Carnet de notes'!X$3)&amp;" "&amp;IF(ISNUMBER('Carnet de notes'!X25),SUBSTITUTE(TEXT('Carnet de notes'!X25/('Carnet de notes'!X$6+100*('Carnet de notes'!X$6="")),"0%"),"%"," %"),IF('Carnet de notes'!X25="M","manquant","exempté"))&amp;"; ")</f>
        <v/>
      </c>
      <c r="X19" s="94" t="str">
        <f>IF(OR($A19="",'Carnet de notes'!Y25=""),"",IF('Carnet de notes'!Y$3="","Travail 13",'Carnet de notes'!Y$3)&amp;" "&amp;IF(ISNUMBER('Carnet de notes'!Y25),SUBSTITUTE(TEXT('Carnet de notes'!Y25/('Carnet de notes'!Y$6+100*('Carnet de notes'!Y$6="")),"0%"),"%"," %"),IF('Carnet de notes'!Y25="M","manquant","exempté"))&amp;"; ")</f>
        <v/>
      </c>
      <c r="Y19" s="94" t="str">
        <f>IF(OR($A19="",'Carnet de notes'!Z25=""),"",IF('Carnet de notes'!Z$3="","Travail 14",'Carnet de notes'!Z$3)&amp;" "&amp;IF(ISNUMBER('Carnet de notes'!Z25),SUBSTITUTE(TEXT('Carnet de notes'!Z25/('Carnet de notes'!Z$6+100*('Carnet de notes'!Z$6="")),"0%"),"%"," %"),IF('Carnet de notes'!Z25="M","manquant","exempté"))&amp;"; ")</f>
        <v/>
      </c>
      <c r="Z19" s="94" t="str">
        <f>IF(OR($A19="",'Carnet de notes'!AA25=""),"",IF('Carnet de notes'!AA$3="","Travail 15",'Carnet de notes'!AA$3)&amp;" "&amp;IF(ISNUMBER('Carnet de notes'!AA25),SUBSTITUTE(TEXT('Carnet de notes'!AA25/('Carnet de notes'!AA$6+100*('Carnet de notes'!AA$6="")),"0%"),"%"," %"),IF('Carnet de notes'!AA25="M","manquant","exempté"))&amp;"; ")</f>
        <v/>
      </c>
      <c r="AA19" s="94" t="str">
        <f>IF(OR($A19="",'Carnet de notes'!AB25=""),"",IF('Carnet de notes'!AB$3="","Travail 16",'Carnet de notes'!AB$3)&amp;" "&amp;IF(ISNUMBER('Carnet de notes'!AB25),SUBSTITUTE(TEXT('Carnet de notes'!AB25/('Carnet de notes'!AB$6+100*('Carnet de notes'!AB$6="")),"0%"),"%"," %"),IF('Carnet de notes'!AB25="M","manquant","exempté"))&amp;"; ")</f>
        <v/>
      </c>
      <c r="AB19" s="94" t="str">
        <f>IF(OR($A19="",'Carnet de notes'!AC25=""),"",IF('Carnet de notes'!AC$3="","Travail 17",'Carnet de notes'!AC$3)&amp;" "&amp;IF(ISNUMBER('Carnet de notes'!AC25),SUBSTITUTE(TEXT('Carnet de notes'!AC25/('Carnet de notes'!AC$6+100*('Carnet de notes'!AC$6="")),"0%"),"%"," %"),IF('Carnet de notes'!AC25="M","manquant","exempté"))&amp;"; ")</f>
        <v/>
      </c>
      <c r="AC19" s="94" t="str">
        <f>IF(OR($A19="",'Carnet de notes'!AD25=""),"",IF('Carnet de notes'!AD$3="","Travail 18",'Carnet de notes'!AD$3)&amp;" "&amp;IF(ISNUMBER('Carnet de notes'!AD25),SUBSTITUTE(TEXT('Carnet de notes'!AD25/('Carnet de notes'!AD$6+100*('Carnet de notes'!AD$6="")),"0%"),"%"," %"),IF('Carnet de notes'!AD25="M","manquant","exempté"))&amp;"; ")</f>
        <v/>
      </c>
      <c r="AD19" s="94" t="str">
        <f>IF(OR($A19="",'Carnet de notes'!AE25=""),"",IF('Carnet de notes'!AE$3="","Travail 19",'Carnet de notes'!AE$3)&amp;" "&amp;IF(ISNUMBER('Carnet de notes'!AE25),SUBSTITUTE(TEXT('Carnet de notes'!AE25/('Carnet de notes'!AE$6+100*('Carnet de notes'!AE$6="")),"0%"),"%"," %"),IF('Carnet de notes'!AE25="M","manquant","exempté"))&amp;"; ")</f>
        <v/>
      </c>
      <c r="AE19" s="94" t="str">
        <f>IF(OR($A19="",'Carnet de notes'!AF25=""),"",IF('Carnet de notes'!AF$3="","Travail 20",'Carnet de notes'!AF$3)&amp;" "&amp;IF(ISNUMBER('Carnet de notes'!AF25),SUBSTITUTE(TEXT('Carnet de notes'!AF25/('Carnet de notes'!AF$6+100*('Carnet de notes'!AF$6="")),"0%"),"%"," %"),IF('Carnet de notes'!AF25="M","manquant","exempté"))&amp;"; ")</f>
        <v/>
      </c>
      <c r="AF19" s="94" t="str">
        <f>IF(OR($A19="",'Carnet de notes'!AG25=""),"",IF('Carnet de notes'!AG$3="","Travail 21",'Carnet de notes'!AG$3)&amp;" "&amp;IF(ISNUMBER('Carnet de notes'!AG25),SUBSTITUTE(TEXT('Carnet de notes'!AG25/('Carnet de notes'!AG$6+100*('Carnet de notes'!AG$6="")),"0%"),"%"," %"),IF('Carnet de notes'!AG25="M","manquant","exempté"))&amp;"; ")</f>
        <v/>
      </c>
      <c r="AG19" s="94" t="str">
        <f>IF(OR($A19="",'Carnet de notes'!AH25=""),"",IF('Carnet de notes'!AH$3="","Travail 22",'Carnet de notes'!AH$3)&amp;" "&amp;IF(ISNUMBER('Carnet de notes'!AH25),SUBSTITUTE(TEXT('Carnet de notes'!AH25/('Carnet de notes'!AH$6+100*('Carnet de notes'!AH$6="")),"0%"),"%"," %"),IF('Carnet de notes'!AH25="M","manquant","exempté"))&amp;"; ")</f>
        <v/>
      </c>
      <c r="AH19" s="94" t="str">
        <f>IF(OR($A19="",'Carnet de notes'!AI25=""),"",IF('Carnet de notes'!AI$3="","Travail 23",'Carnet de notes'!AI$3)&amp;" "&amp;IF(ISNUMBER('Carnet de notes'!AI25),SUBSTITUTE(TEXT('Carnet de notes'!AI25/('Carnet de notes'!AI$6+100*('Carnet de notes'!AI$6="")),"0%"),"%"," %"),IF('Carnet de notes'!AI25="M","manquant","exempté"))&amp;"; ")</f>
        <v/>
      </c>
      <c r="AI19" s="94" t="str">
        <f>IF(OR($A19="",'Carnet de notes'!AJ25=""),"",IF('Carnet de notes'!AJ$3="","Travail 24",'Carnet de notes'!AJ$3)&amp;" "&amp;IF(ISNUMBER('Carnet de notes'!AJ25),SUBSTITUTE(TEXT('Carnet de notes'!AJ25/('Carnet de notes'!AJ$6+100*('Carnet de notes'!AJ$6="")),"0%"),"%"," %"),IF('Carnet de notes'!AJ25="M","manquant","exempté"))&amp;"; ")</f>
        <v/>
      </c>
      <c r="AJ19" s="94" t="str">
        <f>IF(OR($A19="",'Carnet de notes'!AK25=""),"",IF('Carnet de notes'!AK$3="","Travail 25",'Carnet de notes'!AK$3)&amp;" "&amp;IF(ISNUMBER('Carnet de notes'!AK25),SUBSTITUTE(TEXT('Carnet de notes'!AK25/('Carnet de notes'!AK$6+100*('Carnet de notes'!AK$6="")),"0%"),"%"," %"),IF('Carnet de notes'!AK25="M","manquant","exempté"))&amp;"; ")</f>
        <v/>
      </c>
      <c r="AK19" s="94" t="str">
        <f>IF(OR($A19="",'Carnet de notes'!AL25=""),"",IF('Carnet de notes'!AL$3="","Travail 26",'Carnet de notes'!AL$3)&amp;" "&amp;IF(ISNUMBER('Carnet de notes'!AL25),SUBSTITUTE(TEXT('Carnet de notes'!AL25/('Carnet de notes'!AL$6+100*('Carnet de notes'!AL$6="")),"0%"),"%"," %"),IF('Carnet de notes'!AL25="M","manquant","exempté"))&amp;"; ")</f>
        <v/>
      </c>
      <c r="AL19" s="94" t="str">
        <f>IF(OR($A19="",'Carnet de notes'!AM25=""),"",IF('Carnet de notes'!AM$3="","Travail 27",'Carnet de notes'!AM$3)&amp;" "&amp;IF(ISNUMBER('Carnet de notes'!AM25),SUBSTITUTE(TEXT('Carnet de notes'!AM25/('Carnet de notes'!AM$6+100*('Carnet de notes'!AM$6="")),"0%"),"%"," %"),IF('Carnet de notes'!AM25="M","manquant","exempté"))&amp;"; ")</f>
        <v/>
      </c>
      <c r="AM19" s="94" t="str">
        <f>IF(OR($A19="",'Carnet de notes'!AN25=""),"",IF('Carnet de notes'!AN$3="","Travail 28",'Carnet de notes'!AN$3)&amp;" "&amp;IF(ISNUMBER('Carnet de notes'!AN25),SUBSTITUTE(TEXT('Carnet de notes'!AN25/('Carnet de notes'!AN$6+100*('Carnet de notes'!AN$6="")),"0%"),"%"," %"),IF('Carnet de notes'!AN25="M","manquant","exempté"))&amp;"; ")</f>
        <v/>
      </c>
      <c r="AN19" s="94" t="str">
        <f>IF(OR($A19="",'Carnet de notes'!AO25=""),"",IF('Carnet de notes'!AO$3="","Travail 29",'Carnet de notes'!AO$3)&amp;" "&amp;IF(ISNUMBER('Carnet de notes'!AO25),SUBSTITUTE(TEXT('Carnet de notes'!AO25/('Carnet de notes'!AO$6+100*('Carnet de notes'!AO$6="")),"0%"),"%"," %"),IF('Carnet de notes'!AO25="M","manquant","exempté"))&amp;"; ")</f>
        <v/>
      </c>
      <c r="AO19" s="94" t="str">
        <f>IF(OR($A19="",'Carnet de notes'!AP25=""),"",IF('Carnet de notes'!AP$3="","Travail 30",'Carnet de notes'!AP$3)&amp;" "&amp;IF(ISNUMBER('Carnet de notes'!AP25),SUBSTITUTE(TEXT('Carnet de notes'!AP25/('Carnet de notes'!AP$6+100*('Carnet de notes'!AP$6="")),"0%"),"%"," %"),IF('Carnet de notes'!AP25="M","manquant","exempté"))&amp;"; ")</f>
        <v/>
      </c>
      <c r="AP19" s="94" t="str">
        <f>IF(OR($A19="",'Carnet de notes'!AQ25=""),"",IF('Carnet de notes'!AQ$3="","Travail 31",'Carnet de notes'!AQ$3)&amp;" "&amp;IF(ISNUMBER('Carnet de notes'!AQ25),SUBSTITUTE(TEXT('Carnet de notes'!AQ25/('Carnet de notes'!AQ$6+100*('Carnet de notes'!AQ$6="")),"0%"),"%"," %"),IF('Carnet de notes'!AQ25="M","manquant","exempté"))&amp;"; ")</f>
        <v/>
      </c>
      <c r="AQ19" s="94" t="str">
        <f>IF(OR($A19="",'Carnet de notes'!AR25=""),"",IF('Carnet de notes'!AR$3="","Travail 32",'Carnet de notes'!AR$3)&amp;" "&amp;IF(ISNUMBER('Carnet de notes'!AR25),SUBSTITUTE(TEXT('Carnet de notes'!AR25/('Carnet de notes'!AR$6+100*('Carnet de notes'!AR$6="")),"0%"),"%"," %"),IF('Carnet de notes'!AR25="M","manquant","exempté"))&amp;"; ")</f>
        <v/>
      </c>
      <c r="AR19" s="94" t="str">
        <f>IF(OR($A19="",'Carnet de notes'!AS25=""),"",IF('Carnet de notes'!AS$3="","Travail 33",'Carnet de notes'!AS$3)&amp;" "&amp;IF(ISNUMBER('Carnet de notes'!AS25),SUBSTITUTE(TEXT('Carnet de notes'!AS25/('Carnet de notes'!AS$6+100*('Carnet de notes'!AS$6="")),"0%"),"%"," %"),IF('Carnet de notes'!AS25="M","manquant","exempté"))&amp;"; ")</f>
        <v/>
      </c>
      <c r="AS19" s="94" t="str">
        <f>IF(OR($A19="",'Carnet de notes'!AT25=""),"",IF('Carnet de notes'!AT$3="","Travail 34",'Carnet de notes'!AT$3)&amp;" "&amp;IF(ISNUMBER('Carnet de notes'!AT25),SUBSTITUTE(TEXT('Carnet de notes'!AT25/('Carnet de notes'!AT$6+100*('Carnet de notes'!AT$6="")),"0%"),"%"," %"),IF('Carnet de notes'!AT25="M","manquant","exempté"))&amp;"; ")</f>
        <v/>
      </c>
      <c r="AT19" s="94" t="str">
        <f>IF(OR($A19="",'Carnet de notes'!AU25=""),"",IF('Carnet de notes'!AU$3="","Travail 35",'Carnet de notes'!AU$3)&amp;" "&amp;IF(ISNUMBER('Carnet de notes'!AU25),SUBSTITUTE(TEXT('Carnet de notes'!AU25/('Carnet de notes'!AU$6+100*('Carnet de notes'!AU$6="")),"0%"),"%"," %"),IF('Carnet de notes'!AU25="M","manquant","exempté"))&amp;"; ")</f>
        <v/>
      </c>
      <c r="AU19" s="94" t="str">
        <f>IF(OR($A19="",'Carnet de notes'!AV25=""),"",IF('Carnet de notes'!AV$3="","Travail 36",'Carnet de notes'!AV$3)&amp;" "&amp;IF(ISNUMBER('Carnet de notes'!AV25),SUBSTITUTE(TEXT('Carnet de notes'!AV25/('Carnet de notes'!AV$6+100*('Carnet de notes'!AV$6="")),"0%"),"%"," %"),IF('Carnet de notes'!AV25="M","manquant","exempté"))&amp;"; ")</f>
        <v/>
      </c>
      <c r="AV19" s="94" t="str">
        <f>IF(OR($A19="",'Carnet de notes'!AW25=""),"",IF('Carnet de notes'!AW$3="","Travail 37",'Carnet de notes'!AW$3)&amp;" "&amp;IF(ISNUMBER('Carnet de notes'!AW25),SUBSTITUTE(TEXT('Carnet de notes'!AW25/('Carnet de notes'!AW$6+100*('Carnet de notes'!AW$6="")),"0%"),"%"," %"),IF('Carnet de notes'!AW25="M","manquant","exempté"))&amp;"; ")</f>
        <v/>
      </c>
      <c r="AW19" s="94" t="str">
        <f>IF(OR($A19="",'Carnet de notes'!AX25=""),"",IF('Carnet de notes'!AX$3="","Travail 38",'Carnet de notes'!AX$3)&amp;" "&amp;IF(ISNUMBER('Carnet de notes'!AX25),SUBSTITUTE(TEXT('Carnet de notes'!AX25/('Carnet de notes'!AX$6+100*('Carnet de notes'!AX$6="")),"0%"),"%"," %"),IF('Carnet de notes'!AX25="M","manquant","exempté"))&amp;"; ")</f>
        <v/>
      </c>
      <c r="AX19" s="94" t="str">
        <f>IF(OR($A19="",'Carnet de notes'!AY25=""),"",IF('Carnet de notes'!AY$3="","Travail 39",'Carnet de notes'!AY$3)&amp;" "&amp;IF(ISNUMBER('Carnet de notes'!AY25),SUBSTITUTE(TEXT('Carnet de notes'!AY25/('Carnet de notes'!AY$6+100*('Carnet de notes'!AY$6="")),"0%"),"%"," %"),IF('Carnet de notes'!AY25="M","manquant","exempté"))&amp;"; ")</f>
        <v/>
      </c>
      <c r="AY19" s="94" t="str">
        <f>IF(OR($A19="",'Carnet de notes'!AZ25=""),"",IF('Carnet de notes'!AZ$3="","Travail 40",'Carnet de notes'!AZ$3)&amp;" "&amp;IF(ISNUMBER('Carnet de notes'!AZ25),SUBSTITUTE(TEXT('Carnet de notes'!AZ25/('Carnet de notes'!AZ$6+100*('Carnet de notes'!AZ$6="")),"0%"),"%"," %"),IF('Carnet de notes'!AZ25="M","manquant","exempté"))&amp;"; ")</f>
        <v/>
      </c>
      <c r="AZ19" s="94" t="str">
        <f>IF($A19="","",IF(ISNUMBER('Carnet de notes'!F25),'Carnet de notes'!F$3&amp;" "&amp;SUBSTITUTE(TEXT('Carnet de notes'!F25,"0%"),"%"," %")&amp;"; ","")&amp;IF(ISNUMBER('Carnet de notes'!G25),'Carnet de notes'!G$3&amp;" "&amp;SUBSTITUTE(TEXT('Carnet de notes'!G25,"0%"),"%"," %")&amp;"; ","")&amp;IF(ISNUMBER('Carnet de notes'!H25),'Carnet de notes'!H$3&amp;" "&amp;SUBSTITUTE(TEXT('Carnet de notes'!H25,"0%"),"%"," %")&amp;"; ","")&amp;IF(ISNUMBER('Carnet de notes'!I25),'Carnet de notes'!I$3&amp;" "&amp;SUBSTITUTE(TEXT('Carnet de notes'!I25,"0%"),"%"," %")&amp;"; ","")&amp;IF(ISNUMBER('Carnet de notes'!J25),'Carnet de notes'!J$3&amp;" "&amp;SUBSTITUTE(TEXT('Carnet de notes'!J25,"0%"),"%"," %")&amp;"; ","")&amp;IF(ISNUMBER('Carnet de notes'!K25),'Carnet de notes'!K$3&amp;" "&amp;SUBSTITUTE(TEXT('Carnet de notes'!K25,"0%"),"%"," %")&amp;"; ",""))</f>
        <v/>
      </c>
      <c r="BA19" s="94" t="str">
        <f t="shared" si="3"/>
        <v/>
      </c>
      <c r="BB19" s="94" t="str">
        <f>IF(NOT(ISNUMBER($K19)),"",IF(INDEX(Habiletés!$C$7:$C$46,$K19)="","","Utilisation du français oral "&amp;INDEX(Habiletés!$C$7:$C$46,$K19)&amp;"; ")&amp;IF(INDEX(Habiletés!$D$7:$D$46,$K19)="","","Fiabilité "&amp;INDEX(Habiletés!$D$7:$D$46,$K19)&amp;"; ")&amp;IF(INDEX(Habiletés!$E$7:$E$46,$K19)="","","Sens de l'organisation "&amp;INDEX(Habiletés!$E$7:$E$46,$K19)&amp;"; ")&amp;IF(INDEX(Habiletés!$F$7:$F$46,$K19)="","","Autonomie "&amp;INDEX(Habiletés!$F$7:$F$46,$K19)&amp;"; ")&amp;IF(INDEX(Habiletés!$G$7:$G$46,$K19)="","","Esprit de collaboration "&amp;INDEX(Habiletés!$G$7:$G$46,$K19)&amp;"; ")&amp;IF(INDEX(Habiletés!$H$7:$H$46,$K19)="","","Sens de l'initiative "&amp;INDEX(Habiletés!$H$7:$H$46,$K19)&amp;"; ")&amp;IF(INDEX(Habiletés!$I$7:$I$46,$K19)="","","Autorégulation "&amp;INDEX(Habiletés!$I$7:$I$46,$K19)&amp;"; "))</f>
        <v/>
      </c>
    </row>
    <row r="20" spans="1:54" ht="62" customHeight="1" x14ac:dyDescent="0.45">
      <c r="A20" s="95" t="str">
        <f>IF('Carnet de notes'!$B26="","",'Carnet de notes'!$A26)</f>
        <v/>
      </c>
      <c r="B20" s="95" t="str">
        <f>IF($A20="","",'Carnet de notes'!$C26&amp;"")</f>
        <v/>
      </c>
      <c r="C20" s="96" t="str">
        <f>IF($A20="","",'Carnet de notes'!$D26)</f>
        <v/>
      </c>
      <c r="D20" s="95" t="str">
        <f>IF($A20="","",'Carnet de notes'!$E26&amp;"")</f>
        <v/>
      </c>
      <c r="E20" s="95" t="str">
        <f t="shared" si="0"/>
        <v/>
      </c>
      <c r="F20" s="95" t="str">
        <f t="shared" si="1"/>
        <v/>
      </c>
      <c r="G20" s="95" t="str">
        <f>IF($A20="","",'Carnet de notes'!$L26&amp;"")</f>
        <v/>
      </c>
      <c r="H20" s="95" t="str">
        <f t="shared" si="2"/>
        <v/>
      </c>
      <c r="I20" s="95" t="str">
        <f>IF(NOT(ISNUMBER($K20)),"",INDEX(Habiletés!$J$7:$J$46,$K20)&amp;"")</f>
        <v/>
      </c>
      <c r="K20" s="94" t="str">
        <f>IF($A20="","",IFERROR(MATCH($A20,Habiletés!$A$7:$A$46,0),""))</f>
        <v/>
      </c>
      <c r="L20" s="94" t="str">
        <f>IF(OR($A20="",'Carnet de notes'!M26=""),"",IF('Carnet de notes'!M$3="","Travail 1",'Carnet de notes'!M$3)&amp;" "&amp;IF(ISNUMBER('Carnet de notes'!M26),SUBSTITUTE(TEXT('Carnet de notes'!M26/('Carnet de notes'!M$6+100*('Carnet de notes'!M$6="")),"0%"),"%"," %"),IF('Carnet de notes'!M26="M","manquant","exempté"))&amp;"; ")</f>
        <v/>
      </c>
      <c r="M20" s="94" t="str">
        <f>IF(OR($A20="",'Carnet de notes'!N26=""),"",IF('Carnet de notes'!N$3="","Travail 2",'Carnet de notes'!N$3)&amp;" "&amp;IF(ISNUMBER('Carnet de notes'!N26),SUBSTITUTE(TEXT('Carnet de notes'!N26/('Carnet de notes'!N$6+100*('Carnet de notes'!N$6="")),"0%"),"%"," %"),IF('Carnet de notes'!N26="M","manquant","exempté"))&amp;"; ")</f>
        <v/>
      </c>
      <c r="N20" s="94" t="str">
        <f>IF(OR($A20="",'Carnet de notes'!O26=""),"",IF('Carnet de notes'!O$3="","Travail 3",'Carnet de notes'!O$3)&amp;" "&amp;IF(ISNUMBER('Carnet de notes'!O26),SUBSTITUTE(TEXT('Carnet de notes'!O26/('Carnet de notes'!O$6+100*('Carnet de notes'!O$6="")),"0%"),"%"," %"),IF('Carnet de notes'!O26="M","manquant","exempté"))&amp;"; ")</f>
        <v/>
      </c>
      <c r="O20" s="94" t="str">
        <f>IF(OR($A20="",'Carnet de notes'!P26=""),"",IF('Carnet de notes'!P$3="","Travail 4",'Carnet de notes'!P$3)&amp;" "&amp;IF(ISNUMBER('Carnet de notes'!P26),SUBSTITUTE(TEXT('Carnet de notes'!P26/('Carnet de notes'!P$6+100*('Carnet de notes'!P$6="")),"0%"),"%"," %"),IF('Carnet de notes'!P26="M","manquant","exempté"))&amp;"; ")</f>
        <v/>
      </c>
      <c r="P20" s="94" t="str">
        <f>IF(OR($A20="",'Carnet de notes'!Q26=""),"",IF('Carnet de notes'!Q$3="","Travail 5",'Carnet de notes'!Q$3)&amp;" "&amp;IF(ISNUMBER('Carnet de notes'!Q26),SUBSTITUTE(TEXT('Carnet de notes'!Q26/('Carnet de notes'!Q$6+100*('Carnet de notes'!Q$6="")),"0%"),"%"," %"),IF('Carnet de notes'!Q26="M","manquant","exempté"))&amp;"; ")</f>
        <v/>
      </c>
      <c r="Q20" s="94" t="str">
        <f>IF(OR($A20="",'Carnet de notes'!R26=""),"",IF('Carnet de notes'!R$3="","Travail 6",'Carnet de notes'!R$3)&amp;" "&amp;IF(ISNUMBER('Carnet de notes'!R26),SUBSTITUTE(TEXT('Carnet de notes'!R26/('Carnet de notes'!R$6+100*('Carnet de notes'!R$6="")),"0%"),"%"," %"),IF('Carnet de notes'!R26="M","manquant","exempté"))&amp;"; ")</f>
        <v/>
      </c>
      <c r="R20" s="94" t="str">
        <f>IF(OR($A20="",'Carnet de notes'!S26=""),"",IF('Carnet de notes'!S$3="","Travail 7",'Carnet de notes'!S$3)&amp;" "&amp;IF(ISNUMBER('Carnet de notes'!S26),SUBSTITUTE(TEXT('Carnet de notes'!S26/('Carnet de notes'!S$6+100*('Carnet de notes'!S$6="")),"0%"),"%"," %"),IF('Carnet de notes'!S26="M","manquant","exempté"))&amp;"; ")</f>
        <v/>
      </c>
      <c r="S20" s="94" t="str">
        <f>IF(OR($A20="",'Carnet de notes'!T26=""),"",IF('Carnet de notes'!T$3="","Travail 8",'Carnet de notes'!T$3)&amp;" "&amp;IF(ISNUMBER('Carnet de notes'!T26),SUBSTITUTE(TEXT('Carnet de notes'!T26/('Carnet de notes'!T$6+100*('Carnet de notes'!T$6="")),"0%"),"%"," %"),IF('Carnet de notes'!T26="M","manquant","exempté"))&amp;"; ")</f>
        <v/>
      </c>
      <c r="T20" s="94" t="str">
        <f>IF(OR($A20="",'Carnet de notes'!U26=""),"",IF('Carnet de notes'!U$3="","Travail 9",'Carnet de notes'!U$3)&amp;" "&amp;IF(ISNUMBER('Carnet de notes'!U26),SUBSTITUTE(TEXT('Carnet de notes'!U26/('Carnet de notes'!U$6+100*('Carnet de notes'!U$6="")),"0%"),"%"," %"),IF('Carnet de notes'!U26="M","manquant","exempté"))&amp;"; ")</f>
        <v/>
      </c>
      <c r="U20" s="94" t="str">
        <f>IF(OR($A20="",'Carnet de notes'!V26=""),"",IF('Carnet de notes'!V$3="","Travail 10",'Carnet de notes'!V$3)&amp;" "&amp;IF(ISNUMBER('Carnet de notes'!V26),SUBSTITUTE(TEXT('Carnet de notes'!V26/('Carnet de notes'!V$6+100*('Carnet de notes'!V$6="")),"0%"),"%"," %"),IF('Carnet de notes'!V26="M","manquant","exempté"))&amp;"; ")</f>
        <v/>
      </c>
      <c r="V20" s="94" t="str">
        <f>IF(OR($A20="",'Carnet de notes'!W26=""),"",IF('Carnet de notes'!W$3="","Travail 11",'Carnet de notes'!W$3)&amp;" "&amp;IF(ISNUMBER('Carnet de notes'!W26),SUBSTITUTE(TEXT('Carnet de notes'!W26/('Carnet de notes'!W$6+100*('Carnet de notes'!W$6="")),"0%"),"%"," %"),IF('Carnet de notes'!W26="M","manquant","exempté"))&amp;"; ")</f>
        <v/>
      </c>
      <c r="W20" s="94" t="str">
        <f>IF(OR($A20="",'Carnet de notes'!X26=""),"",IF('Carnet de notes'!X$3="","Travail 12",'Carnet de notes'!X$3)&amp;" "&amp;IF(ISNUMBER('Carnet de notes'!X26),SUBSTITUTE(TEXT('Carnet de notes'!X26/('Carnet de notes'!X$6+100*('Carnet de notes'!X$6="")),"0%"),"%"," %"),IF('Carnet de notes'!X26="M","manquant","exempté"))&amp;"; ")</f>
        <v/>
      </c>
      <c r="X20" s="94" t="str">
        <f>IF(OR($A20="",'Carnet de notes'!Y26=""),"",IF('Carnet de notes'!Y$3="","Travail 13",'Carnet de notes'!Y$3)&amp;" "&amp;IF(ISNUMBER('Carnet de notes'!Y26),SUBSTITUTE(TEXT('Carnet de notes'!Y26/('Carnet de notes'!Y$6+100*('Carnet de notes'!Y$6="")),"0%"),"%"," %"),IF('Carnet de notes'!Y26="M","manquant","exempté"))&amp;"; ")</f>
        <v/>
      </c>
      <c r="Y20" s="94" t="str">
        <f>IF(OR($A20="",'Carnet de notes'!Z26=""),"",IF('Carnet de notes'!Z$3="","Travail 14",'Carnet de notes'!Z$3)&amp;" "&amp;IF(ISNUMBER('Carnet de notes'!Z26),SUBSTITUTE(TEXT('Carnet de notes'!Z26/('Carnet de notes'!Z$6+100*('Carnet de notes'!Z$6="")),"0%"),"%"," %"),IF('Carnet de notes'!Z26="M","manquant","exempté"))&amp;"; ")</f>
        <v/>
      </c>
      <c r="Z20" s="94" t="str">
        <f>IF(OR($A20="",'Carnet de notes'!AA26=""),"",IF('Carnet de notes'!AA$3="","Travail 15",'Carnet de notes'!AA$3)&amp;" "&amp;IF(ISNUMBER('Carnet de notes'!AA26),SUBSTITUTE(TEXT('Carnet de notes'!AA26/('Carnet de notes'!AA$6+100*('Carnet de notes'!AA$6="")),"0%"),"%"," %"),IF('Carnet de notes'!AA26="M","manquant","exempté"))&amp;"; ")</f>
        <v/>
      </c>
      <c r="AA20" s="94" t="str">
        <f>IF(OR($A20="",'Carnet de notes'!AB26=""),"",IF('Carnet de notes'!AB$3="","Travail 16",'Carnet de notes'!AB$3)&amp;" "&amp;IF(ISNUMBER('Carnet de notes'!AB26),SUBSTITUTE(TEXT('Carnet de notes'!AB26/('Carnet de notes'!AB$6+100*('Carnet de notes'!AB$6="")),"0%"),"%"," %"),IF('Carnet de notes'!AB26="M","manquant","exempté"))&amp;"; ")</f>
        <v/>
      </c>
      <c r="AB20" s="94" t="str">
        <f>IF(OR($A20="",'Carnet de notes'!AC26=""),"",IF('Carnet de notes'!AC$3="","Travail 17",'Carnet de notes'!AC$3)&amp;" "&amp;IF(ISNUMBER('Carnet de notes'!AC26),SUBSTITUTE(TEXT('Carnet de notes'!AC26/('Carnet de notes'!AC$6+100*('Carnet de notes'!AC$6="")),"0%"),"%"," %"),IF('Carnet de notes'!AC26="M","manquant","exempté"))&amp;"; ")</f>
        <v/>
      </c>
      <c r="AC20" s="94" t="str">
        <f>IF(OR($A20="",'Carnet de notes'!AD26=""),"",IF('Carnet de notes'!AD$3="","Travail 18",'Carnet de notes'!AD$3)&amp;" "&amp;IF(ISNUMBER('Carnet de notes'!AD26),SUBSTITUTE(TEXT('Carnet de notes'!AD26/('Carnet de notes'!AD$6+100*('Carnet de notes'!AD$6="")),"0%"),"%"," %"),IF('Carnet de notes'!AD26="M","manquant","exempté"))&amp;"; ")</f>
        <v/>
      </c>
      <c r="AD20" s="94" t="str">
        <f>IF(OR($A20="",'Carnet de notes'!AE26=""),"",IF('Carnet de notes'!AE$3="","Travail 19",'Carnet de notes'!AE$3)&amp;" "&amp;IF(ISNUMBER('Carnet de notes'!AE26),SUBSTITUTE(TEXT('Carnet de notes'!AE26/('Carnet de notes'!AE$6+100*('Carnet de notes'!AE$6="")),"0%"),"%"," %"),IF('Carnet de notes'!AE26="M","manquant","exempté"))&amp;"; ")</f>
        <v/>
      </c>
      <c r="AE20" s="94" t="str">
        <f>IF(OR($A20="",'Carnet de notes'!AF26=""),"",IF('Carnet de notes'!AF$3="","Travail 20",'Carnet de notes'!AF$3)&amp;" "&amp;IF(ISNUMBER('Carnet de notes'!AF26),SUBSTITUTE(TEXT('Carnet de notes'!AF26/('Carnet de notes'!AF$6+100*('Carnet de notes'!AF$6="")),"0%"),"%"," %"),IF('Carnet de notes'!AF26="M","manquant","exempté"))&amp;"; ")</f>
        <v/>
      </c>
      <c r="AF20" s="94" t="str">
        <f>IF(OR($A20="",'Carnet de notes'!AG26=""),"",IF('Carnet de notes'!AG$3="","Travail 21",'Carnet de notes'!AG$3)&amp;" "&amp;IF(ISNUMBER('Carnet de notes'!AG26),SUBSTITUTE(TEXT('Carnet de notes'!AG26/('Carnet de notes'!AG$6+100*('Carnet de notes'!AG$6="")),"0%"),"%"," %"),IF('Carnet de notes'!AG26="M","manquant","exempté"))&amp;"; ")</f>
        <v/>
      </c>
      <c r="AG20" s="94" t="str">
        <f>IF(OR($A20="",'Carnet de notes'!AH26=""),"",IF('Carnet de notes'!AH$3="","Travail 22",'Carnet de notes'!AH$3)&amp;" "&amp;IF(ISNUMBER('Carnet de notes'!AH26),SUBSTITUTE(TEXT('Carnet de notes'!AH26/('Carnet de notes'!AH$6+100*('Carnet de notes'!AH$6="")),"0%"),"%"," %"),IF('Carnet de notes'!AH26="M","manquant","exempté"))&amp;"; ")</f>
        <v/>
      </c>
      <c r="AH20" s="94" t="str">
        <f>IF(OR($A20="",'Carnet de notes'!AI26=""),"",IF('Carnet de notes'!AI$3="","Travail 23",'Carnet de notes'!AI$3)&amp;" "&amp;IF(ISNUMBER('Carnet de notes'!AI26),SUBSTITUTE(TEXT('Carnet de notes'!AI26/('Carnet de notes'!AI$6+100*('Carnet de notes'!AI$6="")),"0%"),"%"," %"),IF('Carnet de notes'!AI26="M","manquant","exempté"))&amp;"; ")</f>
        <v/>
      </c>
      <c r="AI20" s="94" t="str">
        <f>IF(OR($A20="",'Carnet de notes'!AJ26=""),"",IF('Carnet de notes'!AJ$3="","Travail 24",'Carnet de notes'!AJ$3)&amp;" "&amp;IF(ISNUMBER('Carnet de notes'!AJ26),SUBSTITUTE(TEXT('Carnet de notes'!AJ26/('Carnet de notes'!AJ$6+100*('Carnet de notes'!AJ$6="")),"0%"),"%"," %"),IF('Carnet de notes'!AJ26="M","manquant","exempté"))&amp;"; ")</f>
        <v/>
      </c>
      <c r="AJ20" s="94" t="str">
        <f>IF(OR($A20="",'Carnet de notes'!AK26=""),"",IF('Carnet de notes'!AK$3="","Travail 25",'Carnet de notes'!AK$3)&amp;" "&amp;IF(ISNUMBER('Carnet de notes'!AK26),SUBSTITUTE(TEXT('Carnet de notes'!AK26/('Carnet de notes'!AK$6+100*('Carnet de notes'!AK$6="")),"0%"),"%"," %"),IF('Carnet de notes'!AK26="M","manquant","exempté"))&amp;"; ")</f>
        <v/>
      </c>
      <c r="AK20" s="94" t="str">
        <f>IF(OR($A20="",'Carnet de notes'!AL26=""),"",IF('Carnet de notes'!AL$3="","Travail 26",'Carnet de notes'!AL$3)&amp;" "&amp;IF(ISNUMBER('Carnet de notes'!AL26),SUBSTITUTE(TEXT('Carnet de notes'!AL26/('Carnet de notes'!AL$6+100*('Carnet de notes'!AL$6="")),"0%"),"%"," %"),IF('Carnet de notes'!AL26="M","manquant","exempté"))&amp;"; ")</f>
        <v/>
      </c>
      <c r="AL20" s="94" t="str">
        <f>IF(OR($A20="",'Carnet de notes'!AM26=""),"",IF('Carnet de notes'!AM$3="","Travail 27",'Carnet de notes'!AM$3)&amp;" "&amp;IF(ISNUMBER('Carnet de notes'!AM26),SUBSTITUTE(TEXT('Carnet de notes'!AM26/('Carnet de notes'!AM$6+100*('Carnet de notes'!AM$6="")),"0%"),"%"," %"),IF('Carnet de notes'!AM26="M","manquant","exempté"))&amp;"; ")</f>
        <v/>
      </c>
      <c r="AM20" s="94" t="str">
        <f>IF(OR($A20="",'Carnet de notes'!AN26=""),"",IF('Carnet de notes'!AN$3="","Travail 28",'Carnet de notes'!AN$3)&amp;" "&amp;IF(ISNUMBER('Carnet de notes'!AN26),SUBSTITUTE(TEXT('Carnet de notes'!AN26/('Carnet de notes'!AN$6+100*('Carnet de notes'!AN$6="")),"0%"),"%"," %"),IF('Carnet de notes'!AN26="M","manquant","exempté"))&amp;"; ")</f>
        <v/>
      </c>
      <c r="AN20" s="94" t="str">
        <f>IF(OR($A20="",'Carnet de notes'!AO26=""),"",IF('Carnet de notes'!AO$3="","Travail 29",'Carnet de notes'!AO$3)&amp;" "&amp;IF(ISNUMBER('Carnet de notes'!AO26),SUBSTITUTE(TEXT('Carnet de notes'!AO26/('Carnet de notes'!AO$6+100*('Carnet de notes'!AO$6="")),"0%"),"%"," %"),IF('Carnet de notes'!AO26="M","manquant","exempté"))&amp;"; ")</f>
        <v/>
      </c>
      <c r="AO20" s="94" t="str">
        <f>IF(OR($A20="",'Carnet de notes'!AP26=""),"",IF('Carnet de notes'!AP$3="","Travail 30",'Carnet de notes'!AP$3)&amp;" "&amp;IF(ISNUMBER('Carnet de notes'!AP26),SUBSTITUTE(TEXT('Carnet de notes'!AP26/('Carnet de notes'!AP$6+100*('Carnet de notes'!AP$6="")),"0%"),"%"," %"),IF('Carnet de notes'!AP26="M","manquant","exempté"))&amp;"; ")</f>
        <v/>
      </c>
      <c r="AP20" s="94" t="str">
        <f>IF(OR($A20="",'Carnet de notes'!AQ26=""),"",IF('Carnet de notes'!AQ$3="","Travail 31",'Carnet de notes'!AQ$3)&amp;" "&amp;IF(ISNUMBER('Carnet de notes'!AQ26),SUBSTITUTE(TEXT('Carnet de notes'!AQ26/('Carnet de notes'!AQ$6+100*('Carnet de notes'!AQ$6="")),"0%"),"%"," %"),IF('Carnet de notes'!AQ26="M","manquant","exempté"))&amp;"; ")</f>
        <v/>
      </c>
      <c r="AQ20" s="94" t="str">
        <f>IF(OR($A20="",'Carnet de notes'!AR26=""),"",IF('Carnet de notes'!AR$3="","Travail 32",'Carnet de notes'!AR$3)&amp;" "&amp;IF(ISNUMBER('Carnet de notes'!AR26),SUBSTITUTE(TEXT('Carnet de notes'!AR26/('Carnet de notes'!AR$6+100*('Carnet de notes'!AR$6="")),"0%"),"%"," %"),IF('Carnet de notes'!AR26="M","manquant","exempté"))&amp;"; ")</f>
        <v/>
      </c>
      <c r="AR20" s="94" t="str">
        <f>IF(OR($A20="",'Carnet de notes'!AS26=""),"",IF('Carnet de notes'!AS$3="","Travail 33",'Carnet de notes'!AS$3)&amp;" "&amp;IF(ISNUMBER('Carnet de notes'!AS26),SUBSTITUTE(TEXT('Carnet de notes'!AS26/('Carnet de notes'!AS$6+100*('Carnet de notes'!AS$6="")),"0%"),"%"," %"),IF('Carnet de notes'!AS26="M","manquant","exempté"))&amp;"; ")</f>
        <v/>
      </c>
      <c r="AS20" s="94" t="str">
        <f>IF(OR($A20="",'Carnet de notes'!AT26=""),"",IF('Carnet de notes'!AT$3="","Travail 34",'Carnet de notes'!AT$3)&amp;" "&amp;IF(ISNUMBER('Carnet de notes'!AT26),SUBSTITUTE(TEXT('Carnet de notes'!AT26/('Carnet de notes'!AT$6+100*('Carnet de notes'!AT$6="")),"0%"),"%"," %"),IF('Carnet de notes'!AT26="M","manquant","exempté"))&amp;"; ")</f>
        <v/>
      </c>
      <c r="AT20" s="94" t="str">
        <f>IF(OR($A20="",'Carnet de notes'!AU26=""),"",IF('Carnet de notes'!AU$3="","Travail 35",'Carnet de notes'!AU$3)&amp;" "&amp;IF(ISNUMBER('Carnet de notes'!AU26),SUBSTITUTE(TEXT('Carnet de notes'!AU26/('Carnet de notes'!AU$6+100*('Carnet de notes'!AU$6="")),"0%"),"%"," %"),IF('Carnet de notes'!AU26="M","manquant","exempté"))&amp;"; ")</f>
        <v/>
      </c>
      <c r="AU20" s="94" t="str">
        <f>IF(OR($A20="",'Carnet de notes'!AV26=""),"",IF('Carnet de notes'!AV$3="","Travail 36",'Carnet de notes'!AV$3)&amp;" "&amp;IF(ISNUMBER('Carnet de notes'!AV26),SUBSTITUTE(TEXT('Carnet de notes'!AV26/('Carnet de notes'!AV$6+100*('Carnet de notes'!AV$6="")),"0%"),"%"," %"),IF('Carnet de notes'!AV26="M","manquant","exempté"))&amp;"; ")</f>
        <v/>
      </c>
      <c r="AV20" s="94" t="str">
        <f>IF(OR($A20="",'Carnet de notes'!AW26=""),"",IF('Carnet de notes'!AW$3="","Travail 37",'Carnet de notes'!AW$3)&amp;" "&amp;IF(ISNUMBER('Carnet de notes'!AW26),SUBSTITUTE(TEXT('Carnet de notes'!AW26/('Carnet de notes'!AW$6+100*('Carnet de notes'!AW$6="")),"0%"),"%"," %"),IF('Carnet de notes'!AW26="M","manquant","exempté"))&amp;"; ")</f>
        <v/>
      </c>
      <c r="AW20" s="94" t="str">
        <f>IF(OR($A20="",'Carnet de notes'!AX26=""),"",IF('Carnet de notes'!AX$3="","Travail 38",'Carnet de notes'!AX$3)&amp;" "&amp;IF(ISNUMBER('Carnet de notes'!AX26),SUBSTITUTE(TEXT('Carnet de notes'!AX26/('Carnet de notes'!AX$6+100*('Carnet de notes'!AX$6="")),"0%"),"%"," %"),IF('Carnet de notes'!AX26="M","manquant","exempté"))&amp;"; ")</f>
        <v/>
      </c>
      <c r="AX20" s="94" t="str">
        <f>IF(OR($A20="",'Carnet de notes'!AY26=""),"",IF('Carnet de notes'!AY$3="","Travail 39",'Carnet de notes'!AY$3)&amp;" "&amp;IF(ISNUMBER('Carnet de notes'!AY26),SUBSTITUTE(TEXT('Carnet de notes'!AY26/('Carnet de notes'!AY$6+100*('Carnet de notes'!AY$6="")),"0%"),"%"," %"),IF('Carnet de notes'!AY26="M","manquant","exempté"))&amp;"; ")</f>
        <v/>
      </c>
      <c r="AY20" s="94" t="str">
        <f>IF(OR($A20="",'Carnet de notes'!AZ26=""),"",IF('Carnet de notes'!AZ$3="","Travail 40",'Carnet de notes'!AZ$3)&amp;" "&amp;IF(ISNUMBER('Carnet de notes'!AZ26),SUBSTITUTE(TEXT('Carnet de notes'!AZ26/('Carnet de notes'!AZ$6+100*('Carnet de notes'!AZ$6="")),"0%"),"%"," %"),IF('Carnet de notes'!AZ26="M","manquant","exempté"))&amp;"; ")</f>
        <v/>
      </c>
      <c r="AZ20" s="94" t="str">
        <f>IF($A20="","",IF(ISNUMBER('Carnet de notes'!F26),'Carnet de notes'!F$3&amp;" "&amp;SUBSTITUTE(TEXT('Carnet de notes'!F26,"0%"),"%"," %")&amp;"; ","")&amp;IF(ISNUMBER('Carnet de notes'!G26),'Carnet de notes'!G$3&amp;" "&amp;SUBSTITUTE(TEXT('Carnet de notes'!G26,"0%"),"%"," %")&amp;"; ","")&amp;IF(ISNUMBER('Carnet de notes'!H26),'Carnet de notes'!H$3&amp;" "&amp;SUBSTITUTE(TEXT('Carnet de notes'!H26,"0%"),"%"," %")&amp;"; ","")&amp;IF(ISNUMBER('Carnet de notes'!I26),'Carnet de notes'!I$3&amp;" "&amp;SUBSTITUTE(TEXT('Carnet de notes'!I26,"0%"),"%"," %")&amp;"; ","")&amp;IF(ISNUMBER('Carnet de notes'!J26),'Carnet de notes'!J$3&amp;" "&amp;SUBSTITUTE(TEXT('Carnet de notes'!J26,"0%"),"%"," %")&amp;"; ","")&amp;IF(ISNUMBER('Carnet de notes'!K26),'Carnet de notes'!K$3&amp;" "&amp;SUBSTITUTE(TEXT('Carnet de notes'!K26,"0%"),"%"," %")&amp;"; ",""))</f>
        <v/>
      </c>
      <c r="BA20" s="94" t="str">
        <f t="shared" si="3"/>
        <v/>
      </c>
      <c r="BB20" s="94" t="str">
        <f>IF(NOT(ISNUMBER($K20)),"",IF(INDEX(Habiletés!$C$7:$C$46,$K20)="","","Utilisation du français oral "&amp;INDEX(Habiletés!$C$7:$C$46,$K20)&amp;"; ")&amp;IF(INDEX(Habiletés!$D$7:$D$46,$K20)="","","Fiabilité "&amp;INDEX(Habiletés!$D$7:$D$46,$K20)&amp;"; ")&amp;IF(INDEX(Habiletés!$E$7:$E$46,$K20)="","","Sens de l'organisation "&amp;INDEX(Habiletés!$E$7:$E$46,$K20)&amp;"; ")&amp;IF(INDEX(Habiletés!$F$7:$F$46,$K20)="","","Autonomie "&amp;INDEX(Habiletés!$F$7:$F$46,$K20)&amp;"; ")&amp;IF(INDEX(Habiletés!$G$7:$G$46,$K20)="","","Esprit de collaboration "&amp;INDEX(Habiletés!$G$7:$G$46,$K20)&amp;"; ")&amp;IF(INDEX(Habiletés!$H$7:$H$46,$K20)="","","Sens de l'initiative "&amp;INDEX(Habiletés!$H$7:$H$46,$K20)&amp;"; ")&amp;IF(INDEX(Habiletés!$I$7:$I$46,$K20)="","","Autorégulation "&amp;INDEX(Habiletés!$I$7:$I$46,$K20)&amp;"; "))</f>
        <v/>
      </c>
    </row>
    <row r="21" spans="1:54" ht="62" customHeight="1" x14ac:dyDescent="0.45">
      <c r="A21" s="95" t="str">
        <f>IF('Carnet de notes'!$B27="","",'Carnet de notes'!$A27)</f>
        <v/>
      </c>
      <c r="B21" s="95" t="str">
        <f>IF($A21="","",'Carnet de notes'!$C27&amp;"")</f>
        <v/>
      </c>
      <c r="C21" s="96" t="str">
        <f>IF($A21="","",'Carnet de notes'!$D27)</f>
        <v/>
      </c>
      <c r="D21" s="95" t="str">
        <f>IF($A21="","",'Carnet de notes'!$E27&amp;"")</f>
        <v/>
      </c>
      <c r="E21" s="95" t="str">
        <f t="shared" si="0"/>
        <v/>
      </c>
      <c r="F21" s="95" t="str">
        <f t="shared" si="1"/>
        <v/>
      </c>
      <c r="G21" s="95" t="str">
        <f>IF($A21="","",'Carnet de notes'!$L27&amp;"")</f>
        <v/>
      </c>
      <c r="H21" s="95" t="str">
        <f t="shared" si="2"/>
        <v/>
      </c>
      <c r="I21" s="95" t="str">
        <f>IF(NOT(ISNUMBER($K21)),"",INDEX(Habiletés!$J$7:$J$46,$K21)&amp;"")</f>
        <v/>
      </c>
      <c r="K21" s="94" t="str">
        <f>IF($A21="","",IFERROR(MATCH($A21,Habiletés!$A$7:$A$46,0),""))</f>
        <v/>
      </c>
      <c r="L21" s="94" t="str">
        <f>IF(OR($A21="",'Carnet de notes'!M27=""),"",IF('Carnet de notes'!M$3="","Travail 1",'Carnet de notes'!M$3)&amp;" "&amp;IF(ISNUMBER('Carnet de notes'!M27),SUBSTITUTE(TEXT('Carnet de notes'!M27/('Carnet de notes'!M$6+100*('Carnet de notes'!M$6="")),"0%"),"%"," %"),IF('Carnet de notes'!M27="M","manquant","exempté"))&amp;"; ")</f>
        <v/>
      </c>
      <c r="M21" s="94" t="str">
        <f>IF(OR($A21="",'Carnet de notes'!N27=""),"",IF('Carnet de notes'!N$3="","Travail 2",'Carnet de notes'!N$3)&amp;" "&amp;IF(ISNUMBER('Carnet de notes'!N27),SUBSTITUTE(TEXT('Carnet de notes'!N27/('Carnet de notes'!N$6+100*('Carnet de notes'!N$6="")),"0%"),"%"," %"),IF('Carnet de notes'!N27="M","manquant","exempté"))&amp;"; ")</f>
        <v/>
      </c>
      <c r="N21" s="94" t="str">
        <f>IF(OR($A21="",'Carnet de notes'!O27=""),"",IF('Carnet de notes'!O$3="","Travail 3",'Carnet de notes'!O$3)&amp;" "&amp;IF(ISNUMBER('Carnet de notes'!O27),SUBSTITUTE(TEXT('Carnet de notes'!O27/('Carnet de notes'!O$6+100*('Carnet de notes'!O$6="")),"0%"),"%"," %"),IF('Carnet de notes'!O27="M","manquant","exempté"))&amp;"; ")</f>
        <v/>
      </c>
      <c r="O21" s="94" t="str">
        <f>IF(OR($A21="",'Carnet de notes'!P27=""),"",IF('Carnet de notes'!P$3="","Travail 4",'Carnet de notes'!P$3)&amp;" "&amp;IF(ISNUMBER('Carnet de notes'!P27),SUBSTITUTE(TEXT('Carnet de notes'!P27/('Carnet de notes'!P$6+100*('Carnet de notes'!P$6="")),"0%"),"%"," %"),IF('Carnet de notes'!P27="M","manquant","exempté"))&amp;"; ")</f>
        <v/>
      </c>
      <c r="P21" s="94" t="str">
        <f>IF(OR($A21="",'Carnet de notes'!Q27=""),"",IF('Carnet de notes'!Q$3="","Travail 5",'Carnet de notes'!Q$3)&amp;" "&amp;IF(ISNUMBER('Carnet de notes'!Q27),SUBSTITUTE(TEXT('Carnet de notes'!Q27/('Carnet de notes'!Q$6+100*('Carnet de notes'!Q$6="")),"0%"),"%"," %"),IF('Carnet de notes'!Q27="M","manquant","exempté"))&amp;"; ")</f>
        <v/>
      </c>
      <c r="Q21" s="94" t="str">
        <f>IF(OR($A21="",'Carnet de notes'!R27=""),"",IF('Carnet de notes'!R$3="","Travail 6",'Carnet de notes'!R$3)&amp;" "&amp;IF(ISNUMBER('Carnet de notes'!R27),SUBSTITUTE(TEXT('Carnet de notes'!R27/('Carnet de notes'!R$6+100*('Carnet de notes'!R$6="")),"0%"),"%"," %"),IF('Carnet de notes'!R27="M","manquant","exempté"))&amp;"; ")</f>
        <v/>
      </c>
      <c r="R21" s="94" t="str">
        <f>IF(OR($A21="",'Carnet de notes'!S27=""),"",IF('Carnet de notes'!S$3="","Travail 7",'Carnet de notes'!S$3)&amp;" "&amp;IF(ISNUMBER('Carnet de notes'!S27),SUBSTITUTE(TEXT('Carnet de notes'!S27/('Carnet de notes'!S$6+100*('Carnet de notes'!S$6="")),"0%"),"%"," %"),IF('Carnet de notes'!S27="M","manquant","exempté"))&amp;"; ")</f>
        <v/>
      </c>
      <c r="S21" s="94" t="str">
        <f>IF(OR($A21="",'Carnet de notes'!T27=""),"",IF('Carnet de notes'!T$3="","Travail 8",'Carnet de notes'!T$3)&amp;" "&amp;IF(ISNUMBER('Carnet de notes'!T27),SUBSTITUTE(TEXT('Carnet de notes'!T27/('Carnet de notes'!T$6+100*('Carnet de notes'!T$6="")),"0%"),"%"," %"),IF('Carnet de notes'!T27="M","manquant","exempté"))&amp;"; ")</f>
        <v/>
      </c>
      <c r="T21" s="94" t="str">
        <f>IF(OR($A21="",'Carnet de notes'!U27=""),"",IF('Carnet de notes'!U$3="","Travail 9",'Carnet de notes'!U$3)&amp;" "&amp;IF(ISNUMBER('Carnet de notes'!U27),SUBSTITUTE(TEXT('Carnet de notes'!U27/('Carnet de notes'!U$6+100*('Carnet de notes'!U$6="")),"0%"),"%"," %"),IF('Carnet de notes'!U27="M","manquant","exempté"))&amp;"; ")</f>
        <v/>
      </c>
      <c r="U21" s="94" t="str">
        <f>IF(OR($A21="",'Carnet de notes'!V27=""),"",IF('Carnet de notes'!V$3="","Travail 10",'Carnet de notes'!V$3)&amp;" "&amp;IF(ISNUMBER('Carnet de notes'!V27),SUBSTITUTE(TEXT('Carnet de notes'!V27/('Carnet de notes'!V$6+100*('Carnet de notes'!V$6="")),"0%"),"%"," %"),IF('Carnet de notes'!V27="M","manquant","exempté"))&amp;"; ")</f>
        <v/>
      </c>
      <c r="V21" s="94" t="str">
        <f>IF(OR($A21="",'Carnet de notes'!W27=""),"",IF('Carnet de notes'!W$3="","Travail 11",'Carnet de notes'!W$3)&amp;" "&amp;IF(ISNUMBER('Carnet de notes'!W27),SUBSTITUTE(TEXT('Carnet de notes'!W27/('Carnet de notes'!W$6+100*('Carnet de notes'!W$6="")),"0%"),"%"," %"),IF('Carnet de notes'!W27="M","manquant","exempté"))&amp;"; ")</f>
        <v/>
      </c>
      <c r="W21" s="94" t="str">
        <f>IF(OR($A21="",'Carnet de notes'!X27=""),"",IF('Carnet de notes'!X$3="","Travail 12",'Carnet de notes'!X$3)&amp;" "&amp;IF(ISNUMBER('Carnet de notes'!X27),SUBSTITUTE(TEXT('Carnet de notes'!X27/('Carnet de notes'!X$6+100*('Carnet de notes'!X$6="")),"0%"),"%"," %"),IF('Carnet de notes'!X27="M","manquant","exempté"))&amp;"; ")</f>
        <v/>
      </c>
      <c r="X21" s="94" t="str">
        <f>IF(OR($A21="",'Carnet de notes'!Y27=""),"",IF('Carnet de notes'!Y$3="","Travail 13",'Carnet de notes'!Y$3)&amp;" "&amp;IF(ISNUMBER('Carnet de notes'!Y27),SUBSTITUTE(TEXT('Carnet de notes'!Y27/('Carnet de notes'!Y$6+100*('Carnet de notes'!Y$6="")),"0%"),"%"," %"),IF('Carnet de notes'!Y27="M","manquant","exempté"))&amp;"; ")</f>
        <v/>
      </c>
      <c r="Y21" s="94" t="str">
        <f>IF(OR($A21="",'Carnet de notes'!Z27=""),"",IF('Carnet de notes'!Z$3="","Travail 14",'Carnet de notes'!Z$3)&amp;" "&amp;IF(ISNUMBER('Carnet de notes'!Z27),SUBSTITUTE(TEXT('Carnet de notes'!Z27/('Carnet de notes'!Z$6+100*('Carnet de notes'!Z$6="")),"0%"),"%"," %"),IF('Carnet de notes'!Z27="M","manquant","exempté"))&amp;"; ")</f>
        <v/>
      </c>
      <c r="Z21" s="94" t="str">
        <f>IF(OR($A21="",'Carnet de notes'!AA27=""),"",IF('Carnet de notes'!AA$3="","Travail 15",'Carnet de notes'!AA$3)&amp;" "&amp;IF(ISNUMBER('Carnet de notes'!AA27),SUBSTITUTE(TEXT('Carnet de notes'!AA27/('Carnet de notes'!AA$6+100*('Carnet de notes'!AA$6="")),"0%"),"%"," %"),IF('Carnet de notes'!AA27="M","manquant","exempté"))&amp;"; ")</f>
        <v/>
      </c>
      <c r="AA21" s="94" t="str">
        <f>IF(OR($A21="",'Carnet de notes'!AB27=""),"",IF('Carnet de notes'!AB$3="","Travail 16",'Carnet de notes'!AB$3)&amp;" "&amp;IF(ISNUMBER('Carnet de notes'!AB27),SUBSTITUTE(TEXT('Carnet de notes'!AB27/('Carnet de notes'!AB$6+100*('Carnet de notes'!AB$6="")),"0%"),"%"," %"),IF('Carnet de notes'!AB27="M","manquant","exempté"))&amp;"; ")</f>
        <v/>
      </c>
      <c r="AB21" s="94" t="str">
        <f>IF(OR($A21="",'Carnet de notes'!AC27=""),"",IF('Carnet de notes'!AC$3="","Travail 17",'Carnet de notes'!AC$3)&amp;" "&amp;IF(ISNUMBER('Carnet de notes'!AC27),SUBSTITUTE(TEXT('Carnet de notes'!AC27/('Carnet de notes'!AC$6+100*('Carnet de notes'!AC$6="")),"0%"),"%"," %"),IF('Carnet de notes'!AC27="M","manquant","exempté"))&amp;"; ")</f>
        <v/>
      </c>
      <c r="AC21" s="94" t="str">
        <f>IF(OR($A21="",'Carnet de notes'!AD27=""),"",IF('Carnet de notes'!AD$3="","Travail 18",'Carnet de notes'!AD$3)&amp;" "&amp;IF(ISNUMBER('Carnet de notes'!AD27),SUBSTITUTE(TEXT('Carnet de notes'!AD27/('Carnet de notes'!AD$6+100*('Carnet de notes'!AD$6="")),"0%"),"%"," %"),IF('Carnet de notes'!AD27="M","manquant","exempté"))&amp;"; ")</f>
        <v/>
      </c>
      <c r="AD21" s="94" t="str">
        <f>IF(OR($A21="",'Carnet de notes'!AE27=""),"",IF('Carnet de notes'!AE$3="","Travail 19",'Carnet de notes'!AE$3)&amp;" "&amp;IF(ISNUMBER('Carnet de notes'!AE27),SUBSTITUTE(TEXT('Carnet de notes'!AE27/('Carnet de notes'!AE$6+100*('Carnet de notes'!AE$6="")),"0%"),"%"," %"),IF('Carnet de notes'!AE27="M","manquant","exempté"))&amp;"; ")</f>
        <v/>
      </c>
      <c r="AE21" s="94" t="str">
        <f>IF(OR($A21="",'Carnet de notes'!AF27=""),"",IF('Carnet de notes'!AF$3="","Travail 20",'Carnet de notes'!AF$3)&amp;" "&amp;IF(ISNUMBER('Carnet de notes'!AF27),SUBSTITUTE(TEXT('Carnet de notes'!AF27/('Carnet de notes'!AF$6+100*('Carnet de notes'!AF$6="")),"0%"),"%"," %"),IF('Carnet de notes'!AF27="M","manquant","exempté"))&amp;"; ")</f>
        <v/>
      </c>
      <c r="AF21" s="94" t="str">
        <f>IF(OR($A21="",'Carnet de notes'!AG27=""),"",IF('Carnet de notes'!AG$3="","Travail 21",'Carnet de notes'!AG$3)&amp;" "&amp;IF(ISNUMBER('Carnet de notes'!AG27),SUBSTITUTE(TEXT('Carnet de notes'!AG27/('Carnet de notes'!AG$6+100*('Carnet de notes'!AG$6="")),"0%"),"%"," %"),IF('Carnet de notes'!AG27="M","manquant","exempté"))&amp;"; ")</f>
        <v/>
      </c>
      <c r="AG21" s="94" t="str">
        <f>IF(OR($A21="",'Carnet de notes'!AH27=""),"",IF('Carnet de notes'!AH$3="","Travail 22",'Carnet de notes'!AH$3)&amp;" "&amp;IF(ISNUMBER('Carnet de notes'!AH27),SUBSTITUTE(TEXT('Carnet de notes'!AH27/('Carnet de notes'!AH$6+100*('Carnet de notes'!AH$6="")),"0%"),"%"," %"),IF('Carnet de notes'!AH27="M","manquant","exempté"))&amp;"; ")</f>
        <v/>
      </c>
      <c r="AH21" s="94" t="str">
        <f>IF(OR($A21="",'Carnet de notes'!AI27=""),"",IF('Carnet de notes'!AI$3="","Travail 23",'Carnet de notes'!AI$3)&amp;" "&amp;IF(ISNUMBER('Carnet de notes'!AI27),SUBSTITUTE(TEXT('Carnet de notes'!AI27/('Carnet de notes'!AI$6+100*('Carnet de notes'!AI$6="")),"0%"),"%"," %"),IF('Carnet de notes'!AI27="M","manquant","exempté"))&amp;"; ")</f>
        <v/>
      </c>
      <c r="AI21" s="94" t="str">
        <f>IF(OR($A21="",'Carnet de notes'!AJ27=""),"",IF('Carnet de notes'!AJ$3="","Travail 24",'Carnet de notes'!AJ$3)&amp;" "&amp;IF(ISNUMBER('Carnet de notes'!AJ27),SUBSTITUTE(TEXT('Carnet de notes'!AJ27/('Carnet de notes'!AJ$6+100*('Carnet de notes'!AJ$6="")),"0%"),"%"," %"),IF('Carnet de notes'!AJ27="M","manquant","exempté"))&amp;"; ")</f>
        <v/>
      </c>
      <c r="AJ21" s="94" t="str">
        <f>IF(OR($A21="",'Carnet de notes'!AK27=""),"",IF('Carnet de notes'!AK$3="","Travail 25",'Carnet de notes'!AK$3)&amp;" "&amp;IF(ISNUMBER('Carnet de notes'!AK27),SUBSTITUTE(TEXT('Carnet de notes'!AK27/('Carnet de notes'!AK$6+100*('Carnet de notes'!AK$6="")),"0%"),"%"," %"),IF('Carnet de notes'!AK27="M","manquant","exempté"))&amp;"; ")</f>
        <v/>
      </c>
      <c r="AK21" s="94" t="str">
        <f>IF(OR($A21="",'Carnet de notes'!AL27=""),"",IF('Carnet de notes'!AL$3="","Travail 26",'Carnet de notes'!AL$3)&amp;" "&amp;IF(ISNUMBER('Carnet de notes'!AL27),SUBSTITUTE(TEXT('Carnet de notes'!AL27/('Carnet de notes'!AL$6+100*('Carnet de notes'!AL$6="")),"0%"),"%"," %"),IF('Carnet de notes'!AL27="M","manquant","exempté"))&amp;"; ")</f>
        <v/>
      </c>
      <c r="AL21" s="94" t="str">
        <f>IF(OR($A21="",'Carnet de notes'!AM27=""),"",IF('Carnet de notes'!AM$3="","Travail 27",'Carnet de notes'!AM$3)&amp;" "&amp;IF(ISNUMBER('Carnet de notes'!AM27),SUBSTITUTE(TEXT('Carnet de notes'!AM27/('Carnet de notes'!AM$6+100*('Carnet de notes'!AM$6="")),"0%"),"%"," %"),IF('Carnet de notes'!AM27="M","manquant","exempté"))&amp;"; ")</f>
        <v/>
      </c>
      <c r="AM21" s="94" t="str">
        <f>IF(OR($A21="",'Carnet de notes'!AN27=""),"",IF('Carnet de notes'!AN$3="","Travail 28",'Carnet de notes'!AN$3)&amp;" "&amp;IF(ISNUMBER('Carnet de notes'!AN27),SUBSTITUTE(TEXT('Carnet de notes'!AN27/('Carnet de notes'!AN$6+100*('Carnet de notes'!AN$6="")),"0%"),"%"," %"),IF('Carnet de notes'!AN27="M","manquant","exempté"))&amp;"; ")</f>
        <v/>
      </c>
      <c r="AN21" s="94" t="str">
        <f>IF(OR($A21="",'Carnet de notes'!AO27=""),"",IF('Carnet de notes'!AO$3="","Travail 29",'Carnet de notes'!AO$3)&amp;" "&amp;IF(ISNUMBER('Carnet de notes'!AO27),SUBSTITUTE(TEXT('Carnet de notes'!AO27/('Carnet de notes'!AO$6+100*('Carnet de notes'!AO$6="")),"0%"),"%"," %"),IF('Carnet de notes'!AO27="M","manquant","exempté"))&amp;"; ")</f>
        <v/>
      </c>
      <c r="AO21" s="94" t="str">
        <f>IF(OR($A21="",'Carnet de notes'!AP27=""),"",IF('Carnet de notes'!AP$3="","Travail 30",'Carnet de notes'!AP$3)&amp;" "&amp;IF(ISNUMBER('Carnet de notes'!AP27),SUBSTITUTE(TEXT('Carnet de notes'!AP27/('Carnet de notes'!AP$6+100*('Carnet de notes'!AP$6="")),"0%"),"%"," %"),IF('Carnet de notes'!AP27="M","manquant","exempté"))&amp;"; ")</f>
        <v/>
      </c>
      <c r="AP21" s="94" t="str">
        <f>IF(OR($A21="",'Carnet de notes'!AQ27=""),"",IF('Carnet de notes'!AQ$3="","Travail 31",'Carnet de notes'!AQ$3)&amp;" "&amp;IF(ISNUMBER('Carnet de notes'!AQ27),SUBSTITUTE(TEXT('Carnet de notes'!AQ27/('Carnet de notes'!AQ$6+100*('Carnet de notes'!AQ$6="")),"0%"),"%"," %"),IF('Carnet de notes'!AQ27="M","manquant","exempté"))&amp;"; ")</f>
        <v/>
      </c>
      <c r="AQ21" s="94" t="str">
        <f>IF(OR($A21="",'Carnet de notes'!AR27=""),"",IF('Carnet de notes'!AR$3="","Travail 32",'Carnet de notes'!AR$3)&amp;" "&amp;IF(ISNUMBER('Carnet de notes'!AR27),SUBSTITUTE(TEXT('Carnet de notes'!AR27/('Carnet de notes'!AR$6+100*('Carnet de notes'!AR$6="")),"0%"),"%"," %"),IF('Carnet de notes'!AR27="M","manquant","exempté"))&amp;"; ")</f>
        <v/>
      </c>
      <c r="AR21" s="94" t="str">
        <f>IF(OR($A21="",'Carnet de notes'!AS27=""),"",IF('Carnet de notes'!AS$3="","Travail 33",'Carnet de notes'!AS$3)&amp;" "&amp;IF(ISNUMBER('Carnet de notes'!AS27),SUBSTITUTE(TEXT('Carnet de notes'!AS27/('Carnet de notes'!AS$6+100*('Carnet de notes'!AS$6="")),"0%"),"%"," %"),IF('Carnet de notes'!AS27="M","manquant","exempté"))&amp;"; ")</f>
        <v/>
      </c>
      <c r="AS21" s="94" t="str">
        <f>IF(OR($A21="",'Carnet de notes'!AT27=""),"",IF('Carnet de notes'!AT$3="","Travail 34",'Carnet de notes'!AT$3)&amp;" "&amp;IF(ISNUMBER('Carnet de notes'!AT27),SUBSTITUTE(TEXT('Carnet de notes'!AT27/('Carnet de notes'!AT$6+100*('Carnet de notes'!AT$6="")),"0%"),"%"," %"),IF('Carnet de notes'!AT27="M","manquant","exempté"))&amp;"; ")</f>
        <v/>
      </c>
      <c r="AT21" s="94" t="str">
        <f>IF(OR($A21="",'Carnet de notes'!AU27=""),"",IF('Carnet de notes'!AU$3="","Travail 35",'Carnet de notes'!AU$3)&amp;" "&amp;IF(ISNUMBER('Carnet de notes'!AU27),SUBSTITUTE(TEXT('Carnet de notes'!AU27/('Carnet de notes'!AU$6+100*('Carnet de notes'!AU$6="")),"0%"),"%"," %"),IF('Carnet de notes'!AU27="M","manquant","exempté"))&amp;"; ")</f>
        <v/>
      </c>
      <c r="AU21" s="94" t="str">
        <f>IF(OR($A21="",'Carnet de notes'!AV27=""),"",IF('Carnet de notes'!AV$3="","Travail 36",'Carnet de notes'!AV$3)&amp;" "&amp;IF(ISNUMBER('Carnet de notes'!AV27),SUBSTITUTE(TEXT('Carnet de notes'!AV27/('Carnet de notes'!AV$6+100*('Carnet de notes'!AV$6="")),"0%"),"%"," %"),IF('Carnet de notes'!AV27="M","manquant","exempté"))&amp;"; ")</f>
        <v/>
      </c>
      <c r="AV21" s="94" t="str">
        <f>IF(OR($A21="",'Carnet de notes'!AW27=""),"",IF('Carnet de notes'!AW$3="","Travail 37",'Carnet de notes'!AW$3)&amp;" "&amp;IF(ISNUMBER('Carnet de notes'!AW27),SUBSTITUTE(TEXT('Carnet de notes'!AW27/('Carnet de notes'!AW$6+100*('Carnet de notes'!AW$6="")),"0%"),"%"," %"),IF('Carnet de notes'!AW27="M","manquant","exempté"))&amp;"; ")</f>
        <v/>
      </c>
      <c r="AW21" s="94" t="str">
        <f>IF(OR($A21="",'Carnet de notes'!AX27=""),"",IF('Carnet de notes'!AX$3="","Travail 38",'Carnet de notes'!AX$3)&amp;" "&amp;IF(ISNUMBER('Carnet de notes'!AX27),SUBSTITUTE(TEXT('Carnet de notes'!AX27/('Carnet de notes'!AX$6+100*('Carnet de notes'!AX$6="")),"0%"),"%"," %"),IF('Carnet de notes'!AX27="M","manquant","exempté"))&amp;"; ")</f>
        <v/>
      </c>
      <c r="AX21" s="94" t="str">
        <f>IF(OR($A21="",'Carnet de notes'!AY27=""),"",IF('Carnet de notes'!AY$3="","Travail 39",'Carnet de notes'!AY$3)&amp;" "&amp;IF(ISNUMBER('Carnet de notes'!AY27),SUBSTITUTE(TEXT('Carnet de notes'!AY27/('Carnet de notes'!AY$6+100*('Carnet de notes'!AY$6="")),"0%"),"%"," %"),IF('Carnet de notes'!AY27="M","manquant","exempté"))&amp;"; ")</f>
        <v/>
      </c>
      <c r="AY21" s="94" t="str">
        <f>IF(OR($A21="",'Carnet de notes'!AZ27=""),"",IF('Carnet de notes'!AZ$3="","Travail 40",'Carnet de notes'!AZ$3)&amp;" "&amp;IF(ISNUMBER('Carnet de notes'!AZ27),SUBSTITUTE(TEXT('Carnet de notes'!AZ27/('Carnet de notes'!AZ$6+100*('Carnet de notes'!AZ$6="")),"0%"),"%"," %"),IF('Carnet de notes'!AZ27="M","manquant","exempté"))&amp;"; ")</f>
        <v/>
      </c>
      <c r="AZ21" s="94" t="str">
        <f>IF($A21="","",IF(ISNUMBER('Carnet de notes'!F27),'Carnet de notes'!F$3&amp;" "&amp;SUBSTITUTE(TEXT('Carnet de notes'!F27,"0%"),"%"," %")&amp;"; ","")&amp;IF(ISNUMBER('Carnet de notes'!G27),'Carnet de notes'!G$3&amp;" "&amp;SUBSTITUTE(TEXT('Carnet de notes'!G27,"0%"),"%"," %")&amp;"; ","")&amp;IF(ISNUMBER('Carnet de notes'!H27),'Carnet de notes'!H$3&amp;" "&amp;SUBSTITUTE(TEXT('Carnet de notes'!H27,"0%"),"%"," %")&amp;"; ","")&amp;IF(ISNUMBER('Carnet de notes'!I27),'Carnet de notes'!I$3&amp;" "&amp;SUBSTITUTE(TEXT('Carnet de notes'!I27,"0%"),"%"," %")&amp;"; ","")&amp;IF(ISNUMBER('Carnet de notes'!J27),'Carnet de notes'!J$3&amp;" "&amp;SUBSTITUTE(TEXT('Carnet de notes'!J27,"0%"),"%"," %")&amp;"; ","")&amp;IF(ISNUMBER('Carnet de notes'!K27),'Carnet de notes'!K$3&amp;" "&amp;SUBSTITUTE(TEXT('Carnet de notes'!K27,"0%"),"%"," %")&amp;"; ",""))</f>
        <v/>
      </c>
      <c r="BA21" s="94" t="str">
        <f t="shared" si="3"/>
        <v/>
      </c>
      <c r="BB21" s="94" t="str">
        <f>IF(NOT(ISNUMBER($K21)),"",IF(INDEX(Habiletés!$C$7:$C$46,$K21)="","","Utilisation du français oral "&amp;INDEX(Habiletés!$C$7:$C$46,$K21)&amp;"; ")&amp;IF(INDEX(Habiletés!$D$7:$D$46,$K21)="","","Fiabilité "&amp;INDEX(Habiletés!$D$7:$D$46,$K21)&amp;"; ")&amp;IF(INDEX(Habiletés!$E$7:$E$46,$K21)="","","Sens de l'organisation "&amp;INDEX(Habiletés!$E$7:$E$46,$K21)&amp;"; ")&amp;IF(INDEX(Habiletés!$F$7:$F$46,$K21)="","","Autonomie "&amp;INDEX(Habiletés!$F$7:$F$46,$K21)&amp;"; ")&amp;IF(INDEX(Habiletés!$G$7:$G$46,$K21)="","","Esprit de collaboration "&amp;INDEX(Habiletés!$G$7:$G$46,$K21)&amp;"; ")&amp;IF(INDEX(Habiletés!$H$7:$H$46,$K21)="","","Sens de l'initiative "&amp;INDEX(Habiletés!$H$7:$H$46,$K21)&amp;"; ")&amp;IF(INDEX(Habiletés!$I$7:$I$46,$K21)="","","Autorégulation "&amp;INDEX(Habiletés!$I$7:$I$46,$K21)&amp;"; "))</f>
        <v/>
      </c>
    </row>
    <row r="22" spans="1:54" ht="62" customHeight="1" x14ac:dyDescent="0.45">
      <c r="A22" s="95" t="str">
        <f>IF('Carnet de notes'!$B28="","",'Carnet de notes'!$A28)</f>
        <v/>
      </c>
      <c r="B22" s="95" t="str">
        <f>IF($A22="","",'Carnet de notes'!$C28&amp;"")</f>
        <v/>
      </c>
      <c r="C22" s="96" t="str">
        <f>IF($A22="","",'Carnet de notes'!$D28)</f>
        <v/>
      </c>
      <c r="D22" s="95" t="str">
        <f>IF($A22="","",'Carnet de notes'!$E28&amp;"")</f>
        <v/>
      </c>
      <c r="E22" s="95" t="str">
        <f t="shared" si="0"/>
        <v/>
      </c>
      <c r="F22" s="95" t="str">
        <f t="shared" si="1"/>
        <v/>
      </c>
      <c r="G22" s="95" t="str">
        <f>IF($A22="","",'Carnet de notes'!$L28&amp;"")</f>
        <v/>
      </c>
      <c r="H22" s="95" t="str">
        <f t="shared" si="2"/>
        <v/>
      </c>
      <c r="I22" s="95" t="str">
        <f>IF(NOT(ISNUMBER($K22)),"",INDEX(Habiletés!$J$7:$J$46,$K22)&amp;"")</f>
        <v/>
      </c>
      <c r="K22" s="94" t="str">
        <f>IF($A22="","",IFERROR(MATCH($A22,Habiletés!$A$7:$A$46,0),""))</f>
        <v/>
      </c>
      <c r="L22" s="94" t="str">
        <f>IF(OR($A22="",'Carnet de notes'!M28=""),"",IF('Carnet de notes'!M$3="","Travail 1",'Carnet de notes'!M$3)&amp;" "&amp;IF(ISNUMBER('Carnet de notes'!M28),SUBSTITUTE(TEXT('Carnet de notes'!M28/('Carnet de notes'!M$6+100*('Carnet de notes'!M$6="")),"0%"),"%"," %"),IF('Carnet de notes'!M28="M","manquant","exempté"))&amp;"; ")</f>
        <v/>
      </c>
      <c r="M22" s="94" t="str">
        <f>IF(OR($A22="",'Carnet de notes'!N28=""),"",IF('Carnet de notes'!N$3="","Travail 2",'Carnet de notes'!N$3)&amp;" "&amp;IF(ISNUMBER('Carnet de notes'!N28),SUBSTITUTE(TEXT('Carnet de notes'!N28/('Carnet de notes'!N$6+100*('Carnet de notes'!N$6="")),"0%"),"%"," %"),IF('Carnet de notes'!N28="M","manquant","exempté"))&amp;"; ")</f>
        <v/>
      </c>
      <c r="N22" s="94" t="str">
        <f>IF(OR($A22="",'Carnet de notes'!O28=""),"",IF('Carnet de notes'!O$3="","Travail 3",'Carnet de notes'!O$3)&amp;" "&amp;IF(ISNUMBER('Carnet de notes'!O28),SUBSTITUTE(TEXT('Carnet de notes'!O28/('Carnet de notes'!O$6+100*('Carnet de notes'!O$6="")),"0%"),"%"," %"),IF('Carnet de notes'!O28="M","manquant","exempté"))&amp;"; ")</f>
        <v/>
      </c>
      <c r="O22" s="94" t="str">
        <f>IF(OR($A22="",'Carnet de notes'!P28=""),"",IF('Carnet de notes'!P$3="","Travail 4",'Carnet de notes'!P$3)&amp;" "&amp;IF(ISNUMBER('Carnet de notes'!P28),SUBSTITUTE(TEXT('Carnet de notes'!P28/('Carnet de notes'!P$6+100*('Carnet de notes'!P$6="")),"0%"),"%"," %"),IF('Carnet de notes'!P28="M","manquant","exempté"))&amp;"; ")</f>
        <v/>
      </c>
      <c r="P22" s="94" t="str">
        <f>IF(OR($A22="",'Carnet de notes'!Q28=""),"",IF('Carnet de notes'!Q$3="","Travail 5",'Carnet de notes'!Q$3)&amp;" "&amp;IF(ISNUMBER('Carnet de notes'!Q28),SUBSTITUTE(TEXT('Carnet de notes'!Q28/('Carnet de notes'!Q$6+100*('Carnet de notes'!Q$6="")),"0%"),"%"," %"),IF('Carnet de notes'!Q28="M","manquant","exempté"))&amp;"; ")</f>
        <v/>
      </c>
      <c r="Q22" s="94" t="str">
        <f>IF(OR($A22="",'Carnet de notes'!R28=""),"",IF('Carnet de notes'!R$3="","Travail 6",'Carnet de notes'!R$3)&amp;" "&amp;IF(ISNUMBER('Carnet de notes'!R28),SUBSTITUTE(TEXT('Carnet de notes'!R28/('Carnet de notes'!R$6+100*('Carnet de notes'!R$6="")),"0%"),"%"," %"),IF('Carnet de notes'!R28="M","manquant","exempté"))&amp;"; ")</f>
        <v/>
      </c>
      <c r="R22" s="94" t="str">
        <f>IF(OR($A22="",'Carnet de notes'!S28=""),"",IF('Carnet de notes'!S$3="","Travail 7",'Carnet de notes'!S$3)&amp;" "&amp;IF(ISNUMBER('Carnet de notes'!S28),SUBSTITUTE(TEXT('Carnet de notes'!S28/('Carnet de notes'!S$6+100*('Carnet de notes'!S$6="")),"0%"),"%"," %"),IF('Carnet de notes'!S28="M","manquant","exempté"))&amp;"; ")</f>
        <v/>
      </c>
      <c r="S22" s="94" t="str">
        <f>IF(OR($A22="",'Carnet de notes'!T28=""),"",IF('Carnet de notes'!T$3="","Travail 8",'Carnet de notes'!T$3)&amp;" "&amp;IF(ISNUMBER('Carnet de notes'!T28),SUBSTITUTE(TEXT('Carnet de notes'!T28/('Carnet de notes'!T$6+100*('Carnet de notes'!T$6="")),"0%"),"%"," %"),IF('Carnet de notes'!T28="M","manquant","exempté"))&amp;"; ")</f>
        <v/>
      </c>
      <c r="T22" s="94" t="str">
        <f>IF(OR($A22="",'Carnet de notes'!U28=""),"",IF('Carnet de notes'!U$3="","Travail 9",'Carnet de notes'!U$3)&amp;" "&amp;IF(ISNUMBER('Carnet de notes'!U28),SUBSTITUTE(TEXT('Carnet de notes'!U28/('Carnet de notes'!U$6+100*('Carnet de notes'!U$6="")),"0%"),"%"," %"),IF('Carnet de notes'!U28="M","manquant","exempté"))&amp;"; ")</f>
        <v/>
      </c>
      <c r="U22" s="94" t="str">
        <f>IF(OR($A22="",'Carnet de notes'!V28=""),"",IF('Carnet de notes'!V$3="","Travail 10",'Carnet de notes'!V$3)&amp;" "&amp;IF(ISNUMBER('Carnet de notes'!V28),SUBSTITUTE(TEXT('Carnet de notes'!V28/('Carnet de notes'!V$6+100*('Carnet de notes'!V$6="")),"0%"),"%"," %"),IF('Carnet de notes'!V28="M","manquant","exempté"))&amp;"; ")</f>
        <v/>
      </c>
      <c r="V22" s="94" t="str">
        <f>IF(OR($A22="",'Carnet de notes'!W28=""),"",IF('Carnet de notes'!W$3="","Travail 11",'Carnet de notes'!W$3)&amp;" "&amp;IF(ISNUMBER('Carnet de notes'!W28),SUBSTITUTE(TEXT('Carnet de notes'!W28/('Carnet de notes'!W$6+100*('Carnet de notes'!W$6="")),"0%"),"%"," %"),IF('Carnet de notes'!W28="M","manquant","exempté"))&amp;"; ")</f>
        <v/>
      </c>
      <c r="W22" s="94" t="str">
        <f>IF(OR($A22="",'Carnet de notes'!X28=""),"",IF('Carnet de notes'!X$3="","Travail 12",'Carnet de notes'!X$3)&amp;" "&amp;IF(ISNUMBER('Carnet de notes'!X28),SUBSTITUTE(TEXT('Carnet de notes'!X28/('Carnet de notes'!X$6+100*('Carnet de notes'!X$6="")),"0%"),"%"," %"),IF('Carnet de notes'!X28="M","manquant","exempté"))&amp;"; ")</f>
        <v/>
      </c>
      <c r="X22" s="94" t="str">
        <f>IF(OR($A22="",'Carnet de notes'!Y28=""),"",IF('Carnet de notes'!Y$3="","Travail 13",'Carnet de notes'!Y$3)&amp;" "&amp;IF(ISNUMBER('Carnet de notes'!Y28),SUBSTITUTE(TEXT('Carnet de notes'!Y28/('Carnet de notes'!Y$6+100*('Carnet de notes'!Y$6="")),"0%"),"%"," %"),IF('Carnet de notes'!Y28="M","manquant","exempté"))&amp;"; ")</f>
        <v/>
      </c>
      <c r="Y22" s="94" t="str">
        <f>IF(OR($A22="",'Carnet de notes'!Z28=""),"",IF('Carnet de notes'!Z$3="","Travail 14",'Carnet de notes'!Z$3)&amp;" "&amp;IF(ISNUMBER('Carnet de notes'!Z28),SUBSTITUTE(TEXT('Carnet de notes'!Z28/('Carnet de notes'!Z$6+100*('Carnet de notes'!Z$6="")),"0%"),"%"," %"),IF('Carnet de notes'!Z28="M","manquant","exempté"))&amp;"; ")</f>
        <v/>
      </c>
      <c r="Z22" s="94" t="str">
        <f>IF(OR($A22="",'Carnet de notes'!AA28=""),"",IF('Carnet de notes'!AA$3="","Travail 15",'Carnet de notes'!AA$3)&amp;" "&amp;IF(ISNUMBER('Carnet de notes'!AA28),SUBSTITUTE(TEXT('Carnet de notes'!AA28/('Carnet de notes'!AA$6+100*('Carnet de notes'!AA$6="")),"0%"),"%"," %"),IF('Carnet de notes'!AA28="M","manquant","exempté"))&amp;"; ")</f>
        <v/>
      </c>
      <c r="AA22" s="94" t="str">
        <f>IF(OR($A22="",'Carnet de notes'!AB28=""),"",IF('Carnet de notes'!AB$3="","Travail 16",'Carnet de notes'!AB$3)&amp;" "&amp;IF(ISNUMBER('Carnet de notes'!AB28),SUBSTITUTE(TEXT('Carnet de notes'!AB28/('Carnet de notes'!AB$6+100*('Carnet de notes'!AB$6="")),"0%"),"%"," %"),IF('Carnet de notes'!AB28="M","manquant","exempté"))&amp;"; ")</f>
        <v/>
      </c>
      <c r="AB22" s="94" t="str">
        <f>IF(OR($A22="",'Carnet de notes'!AC28=""),"",IF('Carnet de notes'!AC$3="","Travail 17",'Carnet de notes'!AC$3)&amp;" "&amp;IF(ISNUMBER('Carnet de notes'!AC28),SUBSTITUTE(TEXT('Carnet de notes'!AC28/('Carnet de notes'!AC$6+100*('Carnet de notes'!AC$6="")),"0%"),"%"," %"),IF('Carnet de notes'!AC28="M","manquant","exempté"))&amp;"; ")</f>
        <v/>
      </c>
      <c r="AC22" s="94" t="str">
        <f>IF(OR($A22="",'Carnet de notes'!AD28=""),"",IF('Carnet de notes'!AD$3="","Travail 18",'Carnet de notes'!AD$3)&amp;" "&amp;IF(ISNUMBER('Carnet de notes'!AD28),SUBSTITUTE(TEXT('Carnet de notes'!AD28/('Carnet de notes'!AD$6+100*('Carnet de notes'!AD$6="")),"0%"),"%"," %"),IF('Carnet de notes'!AD28="M","manquant","exempté"))&amp;"; ")</f>
        <v/>
      </c>
      <c r="AD22" s="94" t="str">
        <f>IF(OR($A22="",'Carnet de notes'!AE28=""),"",IF('Carnet de notes'!AE$3="","Travail 19",'Carnet de notes'!AE$3)&amp;" "&amp;IF(ISNUMBER('Carnet de notes'!AE28),SUBSTITUTE(TEXT('Carnet de notes'!AE28/('Carnet de notes'!AE$6+100*('Carnet de notes'!AE$6="")),"0%"),"%"," %"),IF('Carnet de notes'!AE28="M","manquant","exempté"))&amp;"; ")</f>
        <v/>
      </c>
      <c r="AE22" s="94" t="str">
        <f>IF(OR($A22="",'Carnet de notes'!AF28=""),"",IF('Carnet de notes'!AF$3="","Travail 20",'Carnet de notes'!AF$3)&amp;" "&amp;IF(ISNUMBER('Carnet de notes'!AF28),SUBSTITUTE(TEXT('Carnet de notes'!AF28/('Carnet de notes'!AF$6+100*('Carnet de notes'!AF$6="")),"0%"),"%"," %"),IF('Carnet de notes'!AF28="M","manquant","exempté"))&amp;"; ")</f>
        <v/>
      </c>
      <c r="AF22" s="94" t="str">
        <f>IF(OR($A22="",'Carnet de notes'!AG28=""),"",IF('Carnet de notes'!AG$3="","Travail 21",'Carnet de notes'!AG$3)&amp;" "&amp;IF(ISNUMBER('Carnet de notes'!AG28),SUBSTITUTE(TEXT('Carnet de notes'!AG28/('Carnet de notes'!AG$6+100*('Carnet de notes'!AG$6="")),"0%"),"%"," %"),IF('Carnet de notes'!AG28="M","manquant","exempté"))&amp;"; ")</f>
        <v/>
      </c>
      <c r="AG22" s="94" t="str">
        <f>IF(OR($A22="",'Carnet de notes'!AH28=""),"",IF('Carnet de notes'!AH$3="","Travail 22",'Carnet de notes'!AH$3)&amp;" "&amp;IF(ISNUMBER('Carnet de notes'!AH28),SUBSTITUTE(TEXT('Carnet de notes'!AH28/('Carnet de notes'!AH$6+100*('Carnet de notes'!AH$6="")),"0%"),"%"," %"),IF('Carnet de notes'!AH28="M","manquant","exempté"))&amp;"; ")</f>
        <v/>
      </c>
      <c r="AH22" s="94" t="str">
        <f>IF(OR($A22="",'Carnet de notes'!AI28=""),"",IF('Carnet de notes'!AI$3="","Travail 23",'Carnet de notes'!AI$3)&amp;" "&amp;IF(ISNUMBER('Carnet de notes'!AI28),SUBSTITUTE(TEXT('Carnet de notes'!AI28/('Carnet de notes'!AI$6+100*('Carnet de notes'!AI$6="")),"0%"),"%"," %"),IF('Carnet de notes'!AI28="M","manquant","exempté"))&amp;"; ")</f>
        <v/>
      </c>
      <c r="AI22" s="94" t="str">
        <f>IF(OR($A22="",'Carnet de notes'!AJ28=""),"",IF('Carnet de notes'!AJ$3="","Travail 24",'Carnet de notes'!AJ$3)&amp;" "&amp;IF(ISNUMBER('Carnet de notes'!AJ28),SUBSTITUTE(TEXT('Carnet de notes'!AJ28/('Carnet de notes'!AJ$6+100*('Carnet de notes'!AJ$6="")),"0%"),"%"," %"),IF('Carnet de notes'!AJ28="M","manquant","exempté"))&amp;"; ")</f>
        <v/>
      </c>
      <c r="AJ22" s="94" t="str">
        <f>IF(OR($A22="",'Carnet de notes'!AK28=""),"",IF('Carnet de notes'!AK$3="","Travail 25",'Carnet de notes'!AK$3)&amp;" "&amp;IF(ISNUMBER('Carnet de notes'!AK28),SUBSTITUTE(TEXT('Carnet de notes'!AK28/('Carnet de notes'!AK$6+100*('Carnet de notes'!AK$6="")),"0%"),"%"," %"),IF('Carnet de notes'!AK28="M","manquant","exempté"))&amp;"; ")</f>
        <v/>
      </c>
      <c r="AK22" s="94" t="str">
        <f>IF(OR($A22="",'Carnet de notes'!AL28=""),"",IF('Carnet de notes'!AL$3="","Travail 26",'Carnet de notes'!AL$3)&amp;" "&amp;IF(ISNUMBER('Carnet de notes'!AL28),SUBSTITUTE(TEXT('Carnet de notes'!AL28/('Carnet de notes'!AL$6+100*('Carnet de notes'!AL$6="")),"0%"),"%"," %"),IF('Carnet de notes'!AL28="M","manquant","exempté"))&amp;"; ")</f>
        <v/>
      </c>
      <c r="AL22" s="94" t="str">
        <f>IF(OR($A22="",'Carnet de notes'!AM28=""),"",IF('Carnet de notes'!AM$3="","Travail 27",'Carnet de notes'!AM$3)&amp;" "&amp;IF(ISNUMBER('Carnet de notes'!AM28),SUBSTITUTE(TEXT('Carnet de notes'!AM28/('Carnet de notes'!AM$6+100*('Carnet de notes'!AM$6="")),"0%"),"%"," %"),IF('Carnet de notes'!AM28="M","manquant","exempté"))&amp;"; ")</f>
        <v/>
      </c>
      <c r="AM22" s="94" t="str">
        <f>IF(OR($A22="",'Carnet de notes'!AN28=""),"",IF('Carnet de notes'!AN$3="","Travail 28",'Carnet de notes'!AN$3)&amp;" "&amp;IF(ISNUMBER('Carnet de notes'!AN28),SUBSTITUTE(TEXT('Carnet de notes'!AN28/('Carnet de notes'!AN$6+100*('Carnet de notes'!AN$6="")),"0%"),"%"," %"),IF('Carnet de notes'!AN28="M","manquant","exempté"))&amp;"; ")</f>
        <v/>
      </c>
      <c r="AN22" s="94" t="str">
        <f>IF(OR($A22="",'Carnet de notes'!AO28=""),"",IF('Carnet de notes'!AO$3="","Travail 29",'Carnet de notes'!AO$3)&amp;" "&amp;IF(ISNUMBER('Carnet de notes'!AO28),SUBSTITUTE(TEXT('Carnet de notes'!AO28/('Carnet de notes'!AO$6+100*('Carnet de notes'!AO$6="")),"0%"),"%"," %"),IF('Carnet de notes'!AO28="M","manquant","exempté"))&amp;"; ")</f>
        <v/>
      </c>
      <c r="AO22" s="94" t="str">
        <f>IF(OR($A22="",'Carnet de notes'!AP28=""),"",IF('Carnet de notes'!AP$3="","Travail 30",'Carnet de notes'!AP$3)&amp;" "&amp;IF(ISNUMBER('Carnet de notes'!AP28),SUBSTITUTE(TEXT('Carnet de notes'!AP28/('Carnet de notes'!AP$6+100*('Carnet de notes'!AP$6="")),"0%"),"%"," %"),IF('Carnet de notes'!AP28="M","manquant","exempté"))&amp;"; ")</f>
        <v/>
      </c>
      <c r="AP22" s="94" t="str">
        <f>IF(OR($A22="",'Carnet de notes'!AQ28=""),"",IF('Carnet de notes'!AQ$3="","Travail 31",'Carnet de notes'!AQ$3)&amp;" "&amp;IF(ISNUMBER('Carnet de notes'!AQ28),SUBSTITUTE(TEXT('Carnet de notes'!AQ28/('Carnet de notes'!AQ$6+100*('Carnet de notes'!AQ$6="")),"0%"),"%"," %"),IF('Carnet de notes'!AQ28="M","manquant","exempté"))&amp;"; ")</f>
        <v/>
      </c>
      <c r="AQ22" s="94" t="str">
        <f>IF(OR($A22="",'Carnet de notes'!AR28=""),"",IF('Carnet de notes'!AR$3="","Travail 32",'Carnet de notes'!AR$3)&amp;" "&amp;IF(ISNUMBER('Carnet de notes'!AR28),SUBSTITUTE(TEXT('Carnet de notes'!AR28/('Carnet de notes'!AR$6+100*('Carnet de notes'!AR$6="")),"0%"),"%"," %"),IF('Carnet de notes'!AR28="M","manquant","exempté"))&amp;"; ")</f>
        <v/>
      </c>
      <c r="AR22" s="94" t="str">
        <f>IF(OR($A22="",'Carnet de notes'!AS28=""),"",IF('Carnet de notes'!AS$3="","Travail 33",'Carnet de notes'!AS$3)&amp;" "&amp;IF(ISNUMBER('Carnet de notes'!AS28),SUBSTITUTE(TEXT('Carnet de notes'!AS28/('Carnet de notes'!AS$6+100*('Carnet de notes'!AS$6="")),"0%"),"%"," %"),IF('Carnet de notes'!AS28="M","manquant","exempté"))&amp;"; ")</f>
        <v/>
      </c>
      <c r="AS22" s="94" t="str">
        <f>IF(OR($A22="",'Carnet de notes'!AT28=""),"",IF('Carnet de notes'!AT$3="","Travail 34",'Carnet de notes'!AT$3)&amp;" "&amp;IF(ISNUMBER('Carnet de notes'!AT28),SUBSTITUTE(TEXT('Carnet de notes'!AT28/('Carnet de notes'!AT$6+100*('Carnet de notes'!AT$6="")),"0%"),"%"," %"),IF('Carnet de notes'!AT28="M","manquant","exempté"))&amp;"; ")</f>
        <v/>
      </c>
      <c r="AT22" s="94" t="str">
        <f>IF(OR($A22="",'Carnet de notes'!AU28=""),"",IF('Carnet de notes'!AU$3="","Travail 35",'Carnet de notes'!AU$3)&amp;" "&amp;IF(ISNUMBER('Carnet de notes'!AU28),SUBSTITUTE(TEXT('Carnet de notes'!AU28/('Carnet de notes'!AU$6+100*('Carnet de notes'!AU$6="")),"0%"),"%"," %"),IF('Carnet de notes'!AU28="M","manquant","exempté"))&amp;"; ")</f>
        <v/>
      </c>
      <c r="AU22" s="94" t="str">
        <f>IF(OR($A22="",'Carnet de notes'!AV28=""),"",IF('Carnet de notes'!AV$3="","Travail 36",'Carnet de notes'!AV$3)&amp;" "&amp;IF(ISNUMBER('Carnet de notes'!AV28),SUBSTITUTE(TEXT('Carnet de notes'!AV28/('Carnet de notes'!AV$6+100*('Carnet de notes'!AV$6="")),"0%"),"%"," %"),IF('Carnet de notes'!AV28="M","manquant","exempté"))&amp;"; ")</f>
        <v/>
      </c>
      <c r="AV22" s="94" t="str">
        <f>IF(OR($A22="",'Carnet de notes'!AW28=""),"",IF('Carnet de notes'!AW$3="","Travail 37",'Carnet de notes'!AW$3)&amp;" "&amp;IF(ISNUMBER('Carnet de notes'!AW28),SUBSTITUTE(TEXT('Carnet de notes'!AW28/('Carnet de notes'!AW$6+100*('Carnet de notes'!AW$6="")),"0%"),"%"," %"),IF('Carnet de notes'!AW28="M","manquant","exempté"))&amp;"; ")</f>
        <v/>
      </c>
      <c r="AW22" s="94" t="str">
        <f>IF(OR($A22="",'Carnet de notes'!AX28=""),"",IF('Carnet de notes'!AX$3="","Travail 38",'Carnet de notes'!AX$3)&amp;" "&amp;IF(ISNUMBER('Carnet de notes'!AX28),SUBSTITUTE(TEXT('Carnet de notes'!AX28/('Carnet de notes'!AX$6+100*('Carnet de notes'!AX$6="")),"0%"),"%"," %"),IF('Carnet de notes'!AX28="M","manquant","exempté"))&amp;"; ")</f>
        <v/>
      </c>
      <c r="AX22" s="94" t="str">
        <f>IF(OR($A22="",'Carnet de notes'!AY28=""),"",IF('Carnet de notes'!AY$3="","Travail 39",'Carnet de notes'!AY$3)&amp;" "&amp;IF(ISNUMBER('Carnet de notes'!AY28),SUBSTITUTE(TEXT('Carnet de notes'!AY28/('Carnet de notes'!AY$6+100*('Carnet de notes'!AY$6="")),"0%"),"%"," %"),IF('Carnet de notes'!AY28="M","manquant","exempté"))&amp;"; ")</f>
        <v/>
      </c>
      <c r="AY22" s="94" t="str">
        <f>IF(OR($A22="",'Carnet de notes'!AZ28=""),"",IF('Carnet de notes'!AZ$3="","Travail 40",'Carnet de notes'!AZ$3)&amp;" "&amp;IF(ISNUMBER('Carnet de notes'!AZ28),SUBSTITUTE(TEXT('Carnet de notes'!AZ28/('Carnet de notes'!AZ$6+100*('Carnet de notes'!AZ$6="")),"0%"),"%"," %"),IF('Carnet de notes'!AZ28="M","manquant","exempté"))&amp;"; ")</f>
        <v/>
      </c>
      <c r="AZ22" s="94" t="str">
        <f>IF($A22="","",IF(ISNUMBER('Carnet de notes'!F28),'Carnet de notes'!F$3&amp;" "&amp;SUBSTITUTE(TEXT('Carnet de notes'!F28,"0%"),"%"," %")&amp;"; ","")&amp;IF(ISNUMBER('Carnet de notes'!G28),'Carnet de notes'!G$3&amp;" "&amp;SUBSTITUTE(TEXT('Carnet de notes'!G28,"0%"),"%"," %")&amp;"; ","")&amp;IF(ISNUMBER('Carnet de notes'!H28),'Carnet de notes'!H$3&amp;" "&amp;SUBSTITUTE(TEXT('Carnet de notes'!H28,"0%"),"%"," %")&amp;"; ","")&amp;IF(ISNUMBER('Carnet de notes'!I28),'Carnet de notes'!I$3&amp;" "&amp;SUBSTITUTE(TEXT('Carnet de notes'!I28,"0%"),"%"," %")&amp;"; ","")&amp;IF(ISNUMBER('Carnet de notes'!J28),'Carnet de notes'!J$3&amp;" "&amp;SUBSTITUTE(TEXT('Carnet de notes'!J28,"0%"),"%"," %")&amp;"; ","")&amp;IF(ISNUMBER('Carnet de notes'!K28),'Carnet de notes'!K$3&amp;" "&amp;SUBSTITUTE(TEXT('Carnet de notes'!K28,"0%"),"%"," %")&amp;"; ",""))</f>
        <v/>
      </c>
      <c r="BA22" s="94" t="str">
        <f t="shared" si="3"/>
        <v/>
      </c>
      <c r="BB22" s="94" t="str">
        <f>IF(NOT(ISNUMBER($K22)),"",IF(INDEX(Habiletés!$C$7:$C$46,$K22)="","","Utilisation du français oral "&amp;INDEX(Habiletés!$C$7:$C$46,$K22)&amp;"; ")&amp;IF(INDEX(Habiletés!$D$7:$D$46,$K22)="","","Fiabilité "&amp;INDEX(Habiletés!$D$7:$D$46,$K22)&amp;"; ")&amp;IF(INDEX(Habiletés!$E$7:$E$46,$K22)="","","Sens de l'organisation "&amp;INDEX(Habiletés!$E$7:$E$46,$K22)&amp;"; ")&amp;IF(INDEX(Habiletés!$F$7:$F$46,$K22)="","","Autonomie "&amp;INDEX(Habiletés!$F$7:$F$46,$K22)&amp;"; ")&amp;IF(INDEX(Habiletés!$G$7:$G$46,$K22)="","","Esprit de collaboration "&amp;INDEX(Habiletés!$G$7:$G$46,$K22)&amp;"; ")&amp;IF(INDEX(Habiletés!$H$7:$H$46,$K22)="","","Sens de l'initiative "&amp;INDEX(Habiletés!$H$7:$H$46,$K22)&amp;"; ")&amp;IF(INDEX(Habiletés!$I$7:$I$46,$K22)="","","Autorégulation "&amp;INDEX(Habiletés!$I$7:$I$46,$K22)&amp;"; "))</f>
        <v/>
      </c>
    </row>
    <row r="23" spans="1:54" ht="62" customHeight="1" x14ac:dyDescent="0.45">
      <c r="A23" s="95" t="str">
        <f>IF('Carnet de notes'!$B29="","",'Carnet de notes'!$A29)</f>
        <v/>
      </c>
      <c r="B23" s="95" t="str">
        <f>IF($A23="","",'Carnet de notes'!$C29&amp;"")</f>
        <v/>
      </c>
      <c r="C23" s="96" t="str">
        <f>IF($A23="","",'Carnet de notes'!$D29)</f>
        <v/>
      </c>
      <c r="D23" s="95" t="str">
        <f>IF($A23="","",'Carnet de notes'!$E29&amp;"")</f>
        <v/>
      </c>
      <c r="E23" s="95" t="str">
        <f t="shared" si="0"/>
        <v/>
      </c>
      <c r="F23" s="95" t="str">
        <f t="shared" si="1"/>
        <v/>
      </c>
      <c r="G23" s="95" t="str">
        <f>IF($A23="","",'Carnet de notes'!$L29&amp;"")</f>
        <v/>
      </c>
      <c r="H23" s="95" t="str">
        <f t="shared" si="2"/>
        <v/>
      </c>
      <c r="I23" s="95" t="str">
        <f>IF(NOT(ISNUMBER($K23)),"",INDEX(Habiletés!$J$7:$J$46,$K23)&amp;"")</f>
        <v/>
      </c>
      <c r="K23" s="94" t="str">
        <f>IF($A23="","",IFERROR(MATCH($A23,Habiletés!$A$7:$A$46,0),""))</f>
        <v/>
      </c>
      <c r="L23" s="94" t="str">
        <f>IF(OR($A23="",'Carnet de notes'!M29=""),"",IF('Carnet de notes'!M$3="","Travail 1",'Carnet de notes'!M$3)&amp;" "&amp;IF(ISNUMBER('Carnet de notes'!M29),SUBSTITUTE(TEXT('Carnet de notes'!M29/('Carnet de notes'!M$6+100*('Carnet de notes'!M$6="")),"0%"),"%"," %"),IF('Carnet de notes'!M29="M","manquant","exempté"))&amp;"; ")</f>
        <v/>
      </c>
      <c r="M23" s="94" t="str">
        <f>IF(OR($A23="",'Carnet de notes'!N29=""),"",IF('Carnet de notes'!N$3="","Travail 2",'Carnet de notes'!N$3)&amp;" "&amp;IF(ISNUMBER('Carnet de notes'!N29),SUBSTITUTE(TEXT('Carnet de notes'!N29/('Carnet de notes'!N$6+100*('Carnet de notes'!N$6="")),"0%"),"%"," %"),IF('Carnet de notes'!N29="M","manquant","exempté"))&amp;"; ")</f>
        <v/>
      </c>
      <c r="N23" s="94" t="str">
        <f>IF(OR($A23="",'Carnet de notes'!O29=""),"",IF('Carnet de notes'!O$3="","Travail 3",'Carnet de notes'!O$3)&amp;" "&amp;IF(ISNUMBER('Carnet de notes'!O29),SUBSTITUTE(TEXT('Carnet de notes'!O29/('Carnet de notes'!O$6+100*('Carnet de notes'!O$6="")),"0%"),"%"," %"),IF('Carnet de notes'!O29="M","manquant","exempté"))&amp;"; ")</f>
        <v/>
      </c>
      <c r="O23" s="94" t="str">
        <f>IF(OR($A23="",'Carnet de notes'!P29=""),"",IF('Carnet de notes'!P$3="","Travail 4",'Carnet de notes'!P$3)&amp;" "&amp;IF(ISNUMBER('Carnet de notes'!P29),SUBSTITUTE(TEXT('Carnet de notes'!P29/('Carnet de notes'!P$6+100*('Carnet de notes'!P$6="")),"0%"),"%"," %"),IF('Carnet de notes'!P29="M","manquant","exempté"))&amp;"; ")</f>
        <v/>
      </c>
      <c r="P23" s="94" t="str">
        <f>IF(OR($A23="",'Carnet de notes'!Q29=""),"",IF('Carnet de notes'!Q$3="","Travail 5",'Carnet de notes'!Q$3)&amp;" "&amp;IF(ISNUMBER('Carnet de notes'!Q29),SUBSTITUTE(TEXT('Carnet de notes'!Q29/('Carnet de notes'!Q$6+100*('Carnet de notes'!Q$6="")),"0%"),"%"," %"),IF('Carnet de notes'!Q29="M","manquant","exempté"))&amp;"; ")</f>
        <v/>
      </c>
      <c r="Q23" s="94" t="str">
        <f>IF(OR($A23="",'Carnet de notes'!R29=""),"",IF('Carnet de notes'!R$3="","Travail 6",'Carnet de notes'!R$3)&amp;" "&amp;IF(ISNUMBER('Carnet de notes'!R29),SUBSTITUTE(TEXT('Carnet de notes'!R29/('Carnet de notes'!R$6+100*('Carnet de notes'!R$6="")),"0%"),"%"," %"),IF('Carnet de notes'!R29="M","manquant","exempté"))&amp;"; ")</f>
        <v/>
      </c>
      <c r="R23" s="94" t="str">
        <f>IF(OR($A23="",'Carnet de notes'!S29=""),"",IF('Carnet de notes'!S$3="","Travail 7",'Carnet de notes'!S$3)&amp;" "&amp;IF(ISNUMBER('Carnet de notes'!S29),SUBSTITUTE(TEXT('Carnet de notes'!S29/('Carnet de notes'!S$6+100*('Carnet de notes'!S$6="")),"0%"),"%"," %"),IF('Carnet de notes'!S29="M","manquant","exempté"))&amp;"; ")</f>
        <v/>
      </c>
      <c r="S23" s="94" t="str">
        <f>IF(OR($A23="",'Carnet de notes'!T29=""),"",IF('Carnet de notes'!T$3="","Travail 8",'Carnet de notes'!T$3)&amp;" "&amp;IF(ISNUMBER('Carnet de notes'!T29),SUBSTITUTE(TEXT('Carnet de notes'!T29/('Carnet de notes'!T$6+100*('Carnet de notes'!T$6="")),"0%"),"%"," %"),IF('Carnet de notes'!T29="M","manquant","exempté"))&amp;"; ")</f>
        <v/>
      </c>
      <c r="T23" s="94" t="str">
        <f>IF(OR($A23="",'Carnet de notes'!U29=""),"",IF('Carnet de notes'!U$3="","Travail 9",'Carnet de notes'!U$3)&amp;" "&amp;IF(ISNUMBER('Carnet de notes'!U29),SUBSTITUTE(TEXT('Carnet de notes'!U29/('Carnet de notes'!U$6+100*('Carnet de notes'!U$6="")),"0%"),"%"," %"),IF('Carnet de notes'!U29="M","manquant","exempté"))&amp;"; ")</f>
        <v/>
      </c>
      <c r="U23" s="94" t="str">
        <f>IF(OR($A23="",'Carnet de notes'!V29=""),"",IF('Carnet de notes'!V$3="","Travail 10",'Carnet de notes'!V$3)&amp;" "&amp;IF(ISNUMBER('Carnet de notes'!V29),SUBSTITUTE(TEXT('Carnet de notes'!V29/('Carnet de notes'!V$6+100*('Carnet de notes'!V$6="")),"0%"),"%"," %"),IF('Carnet de notes'!V29="M","manquant","exempté"))&amp;"; ")</f>
        <v/>
      </c>
      <c r="V23" s="94" t="str">
        <f>IF(OR($A23="",'Carnet de notes'!W29=""),"",IF('Carnet de notes'!W$3="","Travail 11",'Carnet de notes'!W$3)&amp;" "&amp;IF(ISNUMBER('Carnet de notes'!W29),SUBSTITUTE(TEXT('Carnet de notes'!W29/('Carnet de notes'!W$6+100*('Carnet de notes'!W$6="")),"0%"),"%"," %"),IF('Carnet de notes'!W29="M","manquant","exempté"))&amp;"; ")</f>
        <v/>
      </c>
      <c r="W23" s="94" t="str">
        <f>IF(OR($A23="",'Carnet de notes'!X29=""),"",IF('Carnet de notes'!X$3="","Travail 12",'Carnet de notes'!X$3)&amp;" "&amp;IF(ISNUMBER('Carnet de notes'!X29),SUBSTITUTE(TEXT('Carnet de notes'!X29/('Carnet de notes'!X$6+100*('Carnet de notes'!X$6="")),"0%"),"%"," %"),IF('Carnet de notes'!X29="M","manquant","exempté"))&amp;"; ")</f>
        <v/>
      </c>
      <c r="X23" s="94" t="str">
        <f>IF(OR($A23="",'Carnet de notes'!Y29=""),"",IF('Carnet de notes'!Y$3="","Travail 13",'Carnet de notes'!Y$3)&amp;" "&amp;IF(ISNUMBER('Carnet de notes'!Y29),SUBSTITUTE(TEXT('Carnet de notes'!Y29/('Carnet de notes'!Y$6+100*('Carnet de notes'!Y$6="")),"0%"),"%"," %"),IF('Carnet de notes'!Y29="M","manquant","exempté"))&amp;"; ")</f>
        <v/>
      </c>
      <c r="Y23" s="94" t="str">
        <f>IF(OR($A23="",'Carnet de notes'!Z29=""),"",IF('Carnet de notes'!Z$3="","Travail 14",'Carnet de notes'!Z$3)&amp;" "&amp;IF(ISNUMBER('Carnet de notes'!Z29),SUBSTITUTE(TEXT('Carnet de notes'!Z29/('Carnet de notes'!Z$6+100*('Carnet de notes'!Z$6="")),"0%"),"%"," %"),IF('Carnet de notes'!Z29="M","manquant","exempté"))&amp;"; ")</f>
        <v/>
      </c>
      <c r="Z23" s="94" t="str">
        <f>IF(OR($A23="",'Carnet de notes'!AA29=""),"",IF('Carnet de notes'!AA$3="","Travail 15",'Carnet de notes'!AA$3)&amp;" "&amp;IF(ISNUMBER('Carnet de notes'!AA29),SUBSTITUTE(TEXT('Carnet de notes'!AA29/('Carnet de notes'!AA$6+100*('Carnet de notes'!AA$6="")),"0%"),"%"," %"),IF('Carnet de notes'!AA29="M","manquant","exempté"))&amp;"; ")</f>
        <v/>
      </c>
      <c r="AA23" s="94" t="str">
        <f>IF(OR($A23="",'Carnet de notes'!AB29=""),"",IF('Carnet de notes'!AB$3="","Travail 16",'Carnet de notes'!AB$3)&amp;" "&amp;IF(ISNUMBER('Carnet de notes'!AB29),SUBSTITUTE(TEXT('Carnet de notes'!AB29/('Carnet de notes'!AB$6+100*('Carnet de notes'!AB$6="")),"0%"),"%"," %"),IF('Carnet de notes'!AB29="M","manquant","exempté"))&amp;"; ")</f>
        <v/>
      </c>
      <c r="AB23" s="94" t="str">
        <f>IF(OR($A23="",'Carnet de notes'!AC29=""),"",IF('Carnet de notes'!AC$3="","Travail 17",'Carnet de notes'!AC$3)&amp;" "&amp;IF(ISNUMBER('Carnet de notes'!AC29),SUBSTITUTE(TEXT('Carnet de notes'!AC29/('Carnet de notes'!AC$6+100*('Carnet de notes'!AC$6="")),"0%"),"%"," %"),IF('Carnet de notes'!AC29="M","manquant","exempté"))&amp;"; ")</f>
        <v/>
      </c>
      <c r="AC23" s="94" t="str">
        <f>IF(OR($A23="",'Carnet de notes'!AD29=""),"",IF('Carnet de notes'!AD$3="","Travail 18",'Carnet de notes'!AD$3)&amp;" "&amp;IF(ISNUMBER('Carnet de notes'!AD29),SUBSTITUTE(TEXT('Carnet de notes'!AD29/('Carnet de notes'!AD$6+100*('Carnet de notes'!AD$6="")),"0%"),"%"," %"),IF('Carnet de notes'!AD29="M","manquant","exempté"))&amp;"; ")</f>
        <v/>
      </c>
      <c r="AD23" s="94" t="str">
        <f>IF(OR($A23="",'Carnet de notes'!AE29=""),"",IF('Carnet de notes'!AE$3="","Travail 19",'Carnet de notes'!AE$3)&amp;" "&amp;IF(ISNUMBER('Carnet de notes'!AE29),SUBSTITUTE(TEXT('Carnet de notes'!AE29/('Carnet de notes'!AE$6+100*('Carnet de notes'!AE$6="")),"0%"),"%"," %"),IF('Carnet de notes'!AE29="M","manquant","exempté"))&amp;"; ")</f>
        <v/>
      </c>
      <c r="AE23" s="94" t="str">
        <f>IF(OR($A23="",'Carnet de notes'!AF29=""),"",IF('Carnet de notes'!AF$3="","Travail 20",'Carnet de notes'!AF$3)&amp;" "&amp;IF(ISNUMBER('Carnet de notes'!AF29),SUBSTITUTE(TEXT('Carnet de notes'!AF29/('Carnet de notes'!AF$6+100*('Carnet de notes'!AF$6="")),"0%"),"%"," %"),IF('Carnet de notes'!AF29="M","manquant","exempté"))&amp;"; ")</f>
        <v/>
      </c>
      <c r="AF23" s="94" t="str">
        <f>IF(OR($A23="",'Carnet de notes'!AG29=""),"",IF('Carnet de notes'!AG$3="","Travail 21",'Carnet de notes'!AG$3)&amp;" "&amp;IF(ISNUMBER('Carnet de notes'!AG29),SUBSTITUTE(TEXT('Carnet de notes'!AG29/('Carnet de notes'!AG$6+100*('Carnet de notes'!AG$6="")),"0%"),"%"," %"),IF('Carnet de notes'!AG29="M","manquant","exempté"))&amp;"; ")</f>
        <v/>
      </c>
      <c r="AG23" s="94" t="str">
        <f>IF(OR($A23="",'Carnet de notes'!AH29=""),"",IF('Carnet de notes'!AH$3="","Travail 22",'Carnet de notes'!AH$3)&amp;" "&amp;IF(ISNUMBER('Carnet de notes'!AH29),SUBSTITUTE(TEXT('Carnet de notes'!AH29/('Carnet de notes'!AH$6+100*('Carnet de notes'!AH$6="")),"0%"),"%"," %"),IF('Carnet de notes'!AH29="M","manquant","exempté"))&amp;"; ")</f>
        <v/>
      </c>
      <c r="AH23" s="94" t="str">
        <f>IF(OR($A23="",'Carnet de notes'!AI29=""),"",IF('Carnet de notes'!AI$3="","Travail 23",'Carnet de notes'!AI$3)&amp;" "&amp;IF(ISNUMBER('Carnet de notes'!AI29),SUBSTITUTE(TEXT('Carnet de notes'!AI29/('Carnet de notes'!AI$6+100*('Carnet de notes'!AI$6="")),"0%"),"%"," %"),IF('Carnet de notes'!AI29="M","manquant","exempté"))&amp;"; ")</f>
        <v/>
      </c>
      <c r="AI23" s="94" t="str">
        <f>IF(OR($A23="",'Carnet de notes'!AJ29=""),"",IF('Carnet de notes'!AJ$3="","Travail 24",'Carnet de notes'!AJ$3)&amp;" "&amp;IF(ISNUMBER('Carnet de notes'!AJ29),SUBSTITUTE(TEXT('Carnet de notes'!AJ29/('Carnet de notes'!AJ$6+100*('Carnet de notes'!AJ$6="")),"0%"),"%"," %"),IF('Carnet de notes'!AJ29="M","manquant","exempté"))&amp;"; ")</f>
        <v/>
      </c>
      <c r="AJ23" s="94" t="str">
        <f>IF(OR($A23="",'Carnet de notes'!AK29=""),"",IF('Carnet de notes'!AK$3="","Travail 25",'Carnet de notes'!AK$3)&amp;" "&amp;IF(ISNUMBER('Carnet de notes'!AK29),SUBSTITUTE(TEXT('Carnet de notes'!AK29/('Carnet de notes'!AK$6+100*('Carnet de notes'!AK$6="")),"0%"),"%"," %"),IF('Carnet de notes'!AK29="M","manquant","exempté"))&amp;"; ")</f>
        <v/>
      </c>
      <c r="AK23" s="94" t="str">
        <f>IF(OR($A23="",'Carnet de notes'!AL29=""),"",IF('Carnet de notes'!AL$3="","Travail 26",'Carnet de notes'!AL$3)&amp;" "&amp;IF(ISNUMBER('Carnet de notes'!AL29),SUBSTITUTE(TEXT('Carnet de notes'!AL29/('Carnet de notes'!AL$6+100*('Carnet de notes'!AL$6="")),"0%"),"%"," %"),IF('Carnet de notes'!AL29="M","manquant","exempté"))&amp;"; ")</f>
        <v/>
      </c>
      <c r="AL23" s="94" t="str">
        <f>IF(OR($A23="",'Carnet de notes'!AM29=""),"",IF('Carnet de notes'!AM$3="","Travail 27",'Carnet de notes'!AM$3)&amp;" "&amp;IF(ISNUMBER('Carnet de notes'!AM29),SUBSTITUTE(TEXT('Carnet de notes'!AM29/('Carnet de notes'!AM$6+100*('Carnet de notes'!AM$6="")),"0%"),"%"," %"),IF('Carnet de notes'!AM29="M","manquant","exempté"))&amp;"; ")</f>
        <v/>
      </c>
      <c r="AM23" s="94" t="str">
        <f>IF(OR($A23="",'Carnet de notes'!AN29=""),"",IF('Carnet de notes'!AN$3="","Travail 28",'Carnet de notes'!AN$3)&amp;" "&amp;IF(ISNUMBER('Carnet de notes'!AN29),SUBSTITUTE(TEXT('Carnet de notes'!AN29/('Carnet de notes'!AN$6+100*('Carnet de notes'!AN$6="")),"0%"),"%"," %"),IF('Carnet de notes'!AN29="M","manquant","exempté"))&amp;"; ")</f>
        <v/>
      </c>
      <c r="AN23" s="94" t="str">
        <f>IF(OR($A23="",'Carnet de notes'!AO29=""),"",IF('Carnet de notes'!AO$3="","Travail 29",'Carnet de notes'!AO$3)&amp;" "&amp;IF(ISNUMBER('Carnet de notes'!AO29),SUBSTITUTE(TEXT('Carnet de notes'!AO29/('Carnet de notes'!AO$6+100*('Carnet de notes'!AO$6="")),"0%"),"%"," %"),IF('Carnet de notes'!AO29="M","manquant","exempté"))&amp;"; ")</f>
        <v/>
      </c>
      <c r="AO23" s="94" t="str">
        <f>IF(OR($A23="",'Carnet de notes'!AP29=""),"",IF('Carnet de notes'!AP$3="","Travail 30",'Carnet de notes'!AP$3)&amp;" "&amp;IF(ISNUMBER('Carnet de notes'!AP29),SUBSTITUTE(TEXT('Carnet de notes'!AP29/('Carnet de notes'!AP$6+100*('Carnet de notes'!AP$6="")),"0%"),"%"," %"),IF('Carnet de notes'!AP29="M","manquant","exempté"))&amp;"; ")</f>
        <v/>
      </c>
      <c r="AP23" s="94" t="str">
        <f>IF(OR($A23="",'Carnet de notes'!AQ29=""),"",IF('Carnet de notes'!AQ$3="","Travail 31",'Carnet de notes'!AQ$3)&amp;" "&amp;IF(ISNUMBER('Carnet de notes'!AQ29),SUBSTITUTE(TEXT('Carnet de notes'!AQ29/('Carnet de notes'!AQ$6+100*('Carnet de notes'!AQ$6="")),"0%"),"%"," %"),IF('Carnet de notes'!AQ29="M","manquant","exempté"))&amp;"; ")</f>
        <v/>
      </c>
      <c r="AQ23" s="94" t="str">
        <f>IF(OR($A23="",'Carnet de notes'!AR29=""),"",IF('Carnet de notes'!AR$3="","Travail 32",'Carnet de notes'!AR$3)&amp;" "&amp;IF(ISNUMBER('Carnet de notes'!AR29),SUBSTITUTE(TEXT('Carnet de notes'!AR29/('Carnet de notes'!AR$6+100*('Carnet de notes'!AR$6="")),"0%"),"%"," %"),IF('Carnet de notes'!AR29="M","manquant","exempté"))&amp;"; ")</f>
        <v/>
      </c>
      <c r="AR23" s="94" t="str">
        <f>IF(OR($A23="",'Carnet de notes'!AS29=""),"",IF('Carnet de notes'!AS$3="","Travail 33",'Carnet de notes'!AS$3)&amp;" "&amp;IF(ISNUMBER('Carnet de notes'!AS29),SUBSTITUTE(TEXT('Carnet de notes'!AS29/('Carnet de notes'!AS$6+100*('Carnet de notes'!AS$6="")),"0%"),"%"," %"),IF('Carnet de notes'!AS29="M","manquant","exempté"))&amp;"; ")</f>
        <v/>
      </c>
      <c r="AS23" s="94" t="str">
        <f>IF(OR($A23="",'Carnet de notes'!AT29=""),"",IF('Carnet de notes'!AT$3="","Travail 34",'Carnet de notes'!AT$3)&amp;" "&amp;IF(ISNUMBER('Carnet de notes'!AT29),SUBSTITUTE(TEXT('Carnet de notes'!AT29/('Carnet de notes'!AT$6+100*('Carnet de notes'!AT$6="")),"0%"),"%"," %"),IF('Carnet de notes'!AT29="M","manquant","exempté"))&amp;"; ")</f>
        <v/>
      </c>
      <c r="AT23" s="94" t="str">
        <f>IF(OR($A23="",'Carnet de notes'!AU29=""),"",IF('Carnet de notes'!AU$3="","Travail 35",'Carnet de notes'!AU$3)&amp;" "&amp;IF(ISNUMBER('Carnet de notes'!AU29),SUBSTITUTE(TEXT('Carnet de notes'!AU29/('Carnet de notes'!AU$6+100*('Carnet de notes'!AU$6="")),"0%"),"%"," %"),IF('Carnet de notes'!AU29="M","manquant","exempté"))&amp;"; ")</f>
        <v/>
      </c>
      <c r="AU23" s="94" t="str">
        <f>IF(OR($A23="",'Carnet de notes'!AV29=""),"",IF('Carnet de notes'!AV$3="","Travail 36",'Carnet de notes'!AV$3)&amp;" "&amp;IF(ISNUMBER('Carnet de notes'!AV29),SUBSTITUTE(TEXT('Carnet de notes'!AV29/('Carnet de notes'!AV$6+100*('Carnet de notes'!AV$6="")),"0%"),"%"," %"),IF('Carnet de notes'!AV29="M","manquant","exempté"))&amp;"; ")</f>
        <v/>
      </c>
      <c r="AV23" s="94" t="str">
        <f>IF(OR($A23="",'Carnet de notes'!AW29=""),"",IF('Carnet de notes'!AW$3="","Travail 37",'Carnet de notes'!AW$3)&amp;" "&amp;IF(ISNUMBER('Carnet de notes'!AW29),SUBSTITUTE(TEXT('Carnet de notes'!AW29/('Carnet de notes'!AW$6+100*('Carnet de notes'!AW$6="")),"0%"),"%"," %"),IF('Carnet de notes'!AW29="M","manquant","exempté"))&amp;"; ")</f>
        <v/>
      </c>
      <c r="AW23" s="94" t="str">
        <f>IF(OR($A23="",'Carnet de notes'!AX29=""),"",IF('Carnet de notes'!AX$3="","Travail 38",'Carnet de notes'!AX$3)&amp;" "&amp;IF(ISNUMBER('Carnet de notes'!AX29),SUBSTITUTE(TEXT('Carnet de notes'!AX29/('Carnet de notes'!AX$6+100*('Carnet de notes'!AX$6="")),"0%"),"%"," %"),IF('Carnet de notes'!AX29="M","manquant","exempté"))&amp;"; ")</f>
        <v/>
      </c>
      <c r="AX23" s="94" t="str">
        <f>IF(OR($A23="",'Carnet de notes'!AY29=""),"",IF('Carnet de notes'!AY$3="","Travail 39",'Carnet de notes'!AY$3)&amp;" "&amp;IF(ISNUMBER('Carnet de notes'!AY29),SUBSTITUTE(TEXT('Carnet de notes'!AY29/('Carnet de notes'!AY$6+100*('Carnet de notes'!AY$6="")),"0%"),"%"," %"),IF('Carnet de notes'!AY29="M","manquant","exempté"))&amp;"; ")</f>
        <v/>
      </c>
      <c r="AY23" s="94" t="str">
        <f>IF(OR($A23="",'Carnet de notes'!AZ29=""),"",IF('Carnet de notes'!AZ$3="","Travail 40",'Carnet de notes'!AZ$3)&amp;" "&amp;IF(ISNUMBER('Carnet de notes'!AZ29),SUBSTITUTE(TEXT('Carnet de notes'!AZ29/('Carnet de notes'!AZ$6+100*('Carnet de notes'!AZ$6="")),"0%"),"%"," %"),IF('Carnet de notes'!AZ29="M","manquant","exempté"))&amp;"; ")</f>
        <v/>
      </c>
      <c r="AZ23" s="94" t="str">
        <f>IF($A23="","",IF(ISNUMBER('Carnet de notes'!F29),'Carnet de notes'!F$3&amp;" "&amp;SUBSTITUTE(TEXT('Carnet de notes'!F29,"0%"),"%"," %")&amp;"; ","")&amp;IF(ISNUMBER('Carnet de notes'!G29),'Carnet de notes'!G$3&amp;" "&amp;SUBSTITUTE(TEXT('Carnet de notes'!G29,"0%"),"%"," %")&amp;"; ","")&amp;IF(ISNUMBER('Carnet de notes'!H29),'Carnet de notes'!H$3&amp;" "&amp;SUBSTITUTE(TEXT('Carnet de notes'!H29,"0%"),"%"," %")&amp;"; ","")&amp;IF(ISNUMBER('Carnet de notes'!I29),'Carnet de notes'!I$3&amp;" "&amp;SUBSTITUTE(TEXT('Carnet de notes'!I29,"0%"),"%"," %")&amp;"; ","")&amp;IF(ISNUMBER('Carnet de notes'!J29),'Carnet de notes'!J$3&amp;" "&amp;SUBSTITUTE(TEXT('Carnet de notes'!J29,"0%"),"%"," %")&amp;"; ","")&amp;IF(ISNUMBER('Carnet de notes'!K29),'Carnet de notes'!K$3&amp;" "&amp;SUBSTITUTE(TEXT('Carnet de notes'!K29,"0%"),"%"," %")&amp;"; ",""))</f>
        <v/>
      </c>
      <c r="BA23" s="94" t="str">
        <f t="shared" si="3"/>
        <v/>
      </c>
      <c r="BB23" s="94" t="str">
        <f>IF(NOT(ISNUMBER($K23)),"",IF(INDEX(Habiletés!$C$7:$C$46,$K23)="","","Utilisation du français oral "&amp;INDEX(Habiletés!$C$7:$C$46,$K23)&amp;"; ")&amp;IF(INDEX(Habiletés!$D$7:$D$46,$K23)="","","Fiabilité "&amp;INDEX(Habiletés!$D$7:$D$46,$K23)&amp;"; ")&amp;IF(INDEX(Habiletés!$E$7:$E$46,$K23)="","","Sens de l'organisation "&amp;INDEX(Habiletés!$E$7:$E$46,$K23)&amp;"; ")&amp;IF(INDEX(Habiletés!$F$7:$F$46,$K23)="","","Autonomie "&amp;INDEX(Habiletés!$F$7:$F$46,$K23)&amp;"; ")&amp;IF(INDEX(Habiletés!$G$7:$G$46,$K23)="","","Esprit de collaboration "&amp;INDEX(Habiletés!$G$7:$G$46,$K23)&amp;"; ")&amp;IF(INDEX(Habiletés!$H$7:$H$46,$K23)="","","Sens de l'initiative "&amp;INDEX(Habiletés!$H$7:$H$46,$K23)&amp;"; ")&amp;IF(INDEX(Habiletés!$I$7:$I$46,$K23)="","","Autorégulation "&amp;INDEX(Habiletés!$I$7:$I$46,$K23)&amp;"; "))</f>
        <v/>
      </c>
    </row>
    <row r="24" spans="1:54" ht="62" customHeight="1" x14ac:dyDescent="0.45">
      <c r="A24" s="95" t="str">
        <f>IF('Carnet de notes'!$B30="","",'Carnet de notes'!$A30)</f>
        <v/>
      </c>
      <c r="B24" s="95" t="str">
        <f>IF($A24="","",'Carnet de notes'!$C30&amp;"")</f>
        <v/>
      </c>
      <c r="C24" s="96" t="str">
        <f>IF($A24="","",'Carnet de notes'!$D30)</f>
        <v/>
      </c>
      <c r="D24" s="95" t="str">
        <f>IF($A24="","",'Carnet de notes'!$E30&amp;"")</f>
        <v/>
      </c>
      <c r="E24" s="95" t="str">
        <f t="shared" si="0"/>
        <v/>
      </c>
      <c r="F24" s="95" t="str">
        <f t="shared" si="1"/>
        <v/>
      </c>
      <c r="G24" s="95" t="str">
        <f>IF($A24="","",'Carnet de notes'!$L30&amp;"")</f>
        <v/>
      </c>
      <c r="H24" s="95" t="str">
        <f t="shared" si="2"/>
        <v/>
      </c>
      <c r="I24" s="95" t="str">
        <f>IF(NOT(ISNUMBER($K24)),"",INDEX(Habiletés!$J$7:$J$46,$K24)&amp;"")</f>
        <v/>
      </c>
      <c r="K24" s="94" t="str">
        <f>IF($A24="","",IFERROR(MATCH($A24,Habiletés!$A$7:$A$46,0),""))</f>
        <v/>
      </c>
      <c r="L24" s="94" t="str">
        <f>IF(OR($A24="",'Carnet de notes'!M30=""),"",IF('Carnet de notes'!M$3="","Travail 1",'Carnet de notes'!M$3)&amp;" "&amp;IF(ISNUMBER('Carnet de notes'!M30),SUBSTITUTE(TEXT('Carnet de notes'!M30/('Carnet de notes'!M$6+100*('Carnet de notes'!M$6="")),"0%"),"%"," %"),IF('Carnet de notes'!M30="M","manquant","exempté"))&amp;"; ")</f>
        <v/>
      </c>
      <c r="M24" s="94" t="str">
        <f>IF(OR($A24="",'Carnet de notes'!N30=""),"",IF('Carnet de notes'!N$3="","Travail 2",'Carnet de notes'!N$3)&amp;" "&amp;IF(ISNUMBER('Carnet de notes'!N30),SUBSTITUTE(TEXT('Carnet de notes'!N30/('Carnet de notes'!N$6+100*('Carnet de notes'!N$6="")),"0%"),"%"," %"),IF('Carnet de notes'!N30="M","manquant","exempté"))&amp;"; ")</f>
        <v/>
      </c>
      <c r="N24" s="94" t="str">
        <f>IF(OR($A24="",'Carnet de notes'!O30=""),"",IF('Carnet de notes'!O$3="","Travail 3",'Carnet de notes'!O$3)&amp;" "&amp;IF(ISNUMBER('Carnet de notes'!O30),SUBSTITUTE(TEXT('Carnet de notes'!O30/('Carnet de notes'!O$6+100*('Carnet de notes'!O$6="")),"0%"),"%"," %"),IF('Carnet de notes'!O30="M","manquant","exempté"))&amp;"; ")</f>
        <v/>
      </c>
      <c r="O24" s="94" t="str">
        <f>IF(OR($A24="",'Carnet de notes'!P30=""),"",IF('Carnet de notes'!P$3="","Travail 4",'Carnet de notes'!P$3)&amp;" "&amp;IF(ISNUMBER('Carnet de notes'!P30),SUBSTITUTE(TEXT('Carnet de notes'!P30/('Carnet de notes'!P$6+100*('Carnet de notes'!P$6="")),"0%"),"%"," %"),IF('Carnet de notes'!P30="M","manquant","exempté"))&amp;"; ")</f>
        <v/>
      </c>
      <c r="P24" s="94" t="str">
        <f>IF(OR($A24="",'Carnet de notes'!Q30=""),"",IF('Carnet de notes'!Q$3="","Travail 5",'Carnet de notes'!Q$3)&amp;" "&amp;IF(ISNUMBER('Carnet de notes'!Q30),SUBSTITUTE(TEXT('Carnet de notes'!Q30/('Carnet de notes'!Q$6+100*('Carnet de notes'!Q$6="")),"0%"),"%"," %"),IF('Carnet de notes'!Q30="M","manquant","exempté"))&amp;"; ")</f>
        <v/>
      </c>
      <c r="Q24" s="94" t="str">
        <f>IF(OR($A24="",'Carnet de notes'!R30=""),"",IF('Carnet de notes'!R$3="","Travail 6",'Carnet de notes'!R$3)&amp;" "&amp;IF(ISNUMBER('Carnet de notes'!R30),SUBSTITUTE(TEXT('Carnet de notes'!R30/('Carnet de notes'!R$6+100*('Carnet de notes'!R$6="")),"0%"),"%"," %"),IF('Carnet de notes'!R30="M","manquant","exempté"))&amp;"; ")</f>
        <v/>
      </c>
      <c r="R24" s="94" t="str">
        <f>IF(OR($A24="",'Carnet de notes'!S30=""),"",IF('Carnet de notes'!S$3="","Travail 7",'Carnet de notes'!S$3)&amp;" "&amp;IF(ISNUMBER('Carnet de notes'!S30),SUBSTITUTE(TEXT('Carnet de notes'!S30/('Carnet de notes'!S$6+100*('Carnet de notes'!S$6="")),"0%"),"%"," %"),IF('Carnet de notes'!S30="M","manquant","exempté"))&amp;"; ")</f>
        <v/>
      </c>
      <c r="S24" s="94" t="str">
        <f>IF(OR($A24="",'Carnet de notes'!T30=""),"",IF('Carnet de notes'!T$3="","Travail 8",'Carnet de notes'!T$3)&amp;" "&amp;IF(ISNUMBER('Carnet de notes'!T30),SUBSTITUTE(TEXT('Carnet de notes'!T30/('Carnet de notes'!T$6+100*('Carnet de notes'!T$6="")),"0%"),"%"," %"),IF('Carnet de notes'!T30="M","manquant","exempté"))&amp;"; ")</f>
        <v/>
      </c>
      <c r="T24" s="94" t="str">
        <f>IF(OR($A24="",'Carnet de notes'!U30=""),"",IF('Carnet de notes'!U$3="","Travail 9",'Carnet de notes'!U$3)&amp;" "&amp;IF(ISNUMBER('Carnet de notes'!U30),SUBSTITUTE(TEXT('Carnet de notes'!U30/('Carnet de notes'!U$6+100*('Carnet de notes'!U$6="")),"0%"),"%"," %"),IF('Carnet de notes'!U30="M","manquant","exempté"))&amp;"; ")</f>
        <v/>
      </c>
      <c r="U24" s="94" t="str">
        <f>IF(OR($A24="",'Carnet de notes'!V30=""),"",IF('Carnet de notes'!V$3="","Travail 10",'Carnet de notes'!V$3)&amp;" "&amp;IF(ISNUMBER('Carnet de notes'!V30),SUBSTITUTE(TEXT('Carnet de notes'!V30/('Carnet de notes'!V$6+100*('Carnet de notes'!V$6="")),"0%"),"%"," %"),IF('Carnet de notes'!V30="M","manquant","exempté"))&amp;"; ")</f>
        <v/>
      </c>
      <c r="V24" s="94" t="str">
        <f>IF(OR($A24="",'Carnet de notes'!W30=""),"",IF('Carnet de notes'!W$3="","Travail 11",'Carnet de notes'!W$3)&amp;" "&amp;IF(ISNUMBER('Carnet de notes'!W30),SUBSTITUTE(TEXT('Carnet de notes'!W30/('Carnet de notes'!W$6+100*('Carnet de notes'!W$6="")),"0%"),"%"," %"),IF('Carnet de notes'!W30="M","manquant","exempté"))&amp;"; ")</f>
        <v/>
      </c>
      <c r="W24" s="94" t="str">
        <f>IF(OR($A24="",'Carnet de notes'!X30=""),"",IF('Carnet de notes'!X$3="","Travail 12",'Carnet de notes'!X$3)&amp;" "&amp;IF(ISNUMBER('Carnet de notes'!X30),SUBSTITUTE(TEXT('Carnet de notes'!X30/('Carnet de notes'!X$6+100*('Carnet de notes'!X$6="")),"0%"),"%"," %"),IF('Carnet de notes'!X30="M","manquant","exempté"))&amp;"; ")</f>
        <v/>
      </c>
      <c r="X24" s="94" t="str">
        <f>IF(OR($A24="",'Carnet de notes'!Y30=""),"",IF('Carnet de notes'!Y$3="","Travail 13",'Carnet de notes'!Y$3)&amp;" "&amp;IF(ISNUMBER('Carnet de notes'!Y30),SUBSTITUTE(TEXT('Carnet de notes'!Y30/('Carnet de notes'!Y$6+100*('Carnet de notes'!Y$6="")),"0%"),"%"," %"),IF('Carnet de notes'!Y30="M","manquant","exempté"))&amp;"; ")</f>
        <v/>
      </c>
      <c r="Y24" s="94" t="str">
        <f>IF(OR($A24="",'Carnet de notes'!Z30=""),"",IF('Carnet de notes'!Z$3="","Travail 14",'Carnet de notes'!Z$3)&amp;" "&amp;IF(ISNUMBER('Carnet de notes'!Z30),SUBSTITUTE(TEXT('Carnet de notes'!Z30/('Carnet de notes'!Z$6+100*('Carnet de notes'!Z$6="")),"0%"),"%"," %"),IF('Carnet de notes'!Z30="M","manquant","exempté"))&amp;"; ")</f>
        <v/>
      </c>
      <c r="Z24" s="94" t="str">
        <f>IF(OR($A24="",'Carnet de notes'!AA30=""),"",IF('Carnet de notes'!AA$3="","Travail 15",'Carnet de notes'!AA$3)&amp;" "&amp;IF(ISNUMBER('Carnet de notes'!AA30),SUBSTITUTE(TEXT('Carnet de notes'!AA30/('Carnet de notes'!AA$6+100*('Carnet de notes'!AA$6="")),"0%"),"%"," %"),IF('Carnet de notes'!AA30="M","manquant","exempté"))&amp;"; ")</f>
        <v/>
      </c>
      <c r="AA24" s="94" t="str">
        <f>IF(OR($A24="",'Carnet de notes'!AB30=""),"",IF('Carnet de notes'!AB$3="","Travail 16",'Carnet de notes'!AB$3)&amp;" "&amp;IF(ISNUMBER('Carnet de notes'!AB30),SUBSTITUTE(TEXT('Carnet de notes'!AB30/('Carnet de notes'!AB$6+100*('Carnet de notes'!AB$6="")),"0%"),"%"," %"),IF('Carnet de notes'!AB30="M","manquant","exempté"))&amp;"; ")</f>
        <v/>
      </c>
      <c r="AB24" s="94" t="str">
        <f>IF(OR($A24="",'Carnet de notes'!AC30=""),"",IF('Carnet de notes'!AC$3="","Travail 17",'Carnet de notes'!AC$3)&amp;" "&amp;IF(ISNUMBER('Carnet de notes'!AC30),SUBSTITUTE(TEXT('Carnet de notes'!AC30/('Carnet de notes'!AC$6+100*('Carnet de notes'!AC$6="")),"0%"),"%"," %"),IF('Carnet de notes'!AC30="M","manquant","exempté"))&amp;"; ")</f>
        <v/>
      </c>
      <c r="AC24" s="94" t="str">
        <f>IF(OR($A24="",'Carnet de notes'!AD30=""),"",IF('Carnet de notes'!AD$3="","Travail 18",'Carnet de notes'!AD$3)&amp;" "&amp;IF(ISNUMBER('Carnet de notes'!AD30),SUBSTITUTE(TEXT('Carnet de notes'!AD30/('Carnet de notes'!AD$6+100*('Carnet de notes'!AD$6="")),"0%"),"%"," %"),IF('Carnet de notes'!AD30="M","manquant","exempté"))&amp;"; ")</f>
        <v/>
      </c>
      <c r="AD24" s="94" t="str">
        <f>IF(OR($A24="",'Carnet de notes'!AE30=""),"",IF('Carnet de notes'!AE$3="","Travail 19",'Carnet de notes'!AE$3)&amp;" "&amp;IF(ISNUMBER('Carnet de notes'!AE30),SUBSTITUTE(TEXT('Carnet de notes'!AE30/('Carnet de notes'!AE$6+100*('Carnet de notes'!AE$6="")),"0%"),"%"," %"),IF('Carnet de notes'!AE30="M","manquant","exempté"))&amp;"; ")</f>
        <v/>
      </c>
      <c r="AE24" s="94" t="str">
        <f>IF(OR($A24="",'Carnet de notes'!AF30=""),"",IF('Carnet de notes'!AF$3="","Travail 20",'Carnet de notes'!AF$3)&amp;" "&amp;IF(ISNUMBER('Carnet de notes'!AF30),SUBSTITUTE(TEXT('Carnet de notes'!AF30/('Carnet de notes'!AF$6+100*('Carnet de notes'!AF$6="")),"0%"),"%"," %"),IF('Carnet de notes'!AF30="M","manquant","exempté"))&amp;"; ")</f>
        <v/>
      </c>
      <c r="AF24" s="94" t="str">
        <f>IF(OR($A24="",'Carnet de notes'!AG30=""),"",IF('Carnet de notes'!AG$3="","Travail 21",'Carnet de notes'!AG$3)&amp;" "&amp;IF(ISNUMBER('Carnet de notes'!AG30),SUBSTITUTE(TEXT('Carnet de notes'!AG30/('Carnet de notes'!AG$6+100*('Carnet de notes'!AG$6="")),"0%"),"%"," %"),IF('Carnet de notes'!AG30="M","manquant","exempté"))&amp;"; ")</f>
        <v/>
      </c>
      <c r="AG24" s="94" t="str">
        <f>IF(OR($A24="",'Carnet de notes'!AH30=""),"",IF('Carnet de notes'!AH$3="","Travail 22",'Carnet de notes'!AH$3)&amp;" "&amp;IF(ISNUMBER('Carnet de notes'!AH30),SUBSTITUTE(TEXT('Carnet de notes'!AH30/('Carnet de notes'!AH$6+100*('Carnet de notes'!AH$6="")),"0%"),"%"," %"),IF('Carnet de notes'!AH30="M","manquant","exempté"))&amp;"; ")</f>
        <v/>
      </c>
      <c r="AH24" s="94" t="str">
        <f>IF(OR($A24="",'Carnet de notes'!AI30=""),"",IF('Carnet de notes'!AI$3="","Travail 23",'Carnet de notes'!AI$3)&amp;" "&amp;IF(ISNUMBER('Carnet de notes'!AI30),SUBSTITUTE(TEXT('Carnet de notes'!AI30/('Carnet de notes'!AI$6+100*('Carnet de notes'!AI$6="")),"0%"),"%"," %"),IF('Carnet de notes'!AI30="M","manquant","exempté"))&amp;"; ")</f>
        <v/>
      </c>
      <c r="AI24" s="94" t="str">
        <f>IF(OR($A24="",'Carnet de notes'!AJ30=""),"",IF('Carnet de notes'!AJ$3="","Travail 24",'Carnet de notes'!AJ$3)&amp;" "&amp;IF(ISNUMBER('Carnet de notes'!AJ30),SUBSTITUTE(TEXT('Carnet de notes'!AJ30/('Carnet de notes'!AJ$6+100*('Carnet de notes'!AJ$6="")),"0%"),"%"," %"),IF('Carnet de notes'!AJ30="M","manquant","exempté"))&amp;"; ")</f>
        <v/>
      </c>
      <c r="AJ24" s="94" t="str">
        <f>IF(OR($A24="",'Carnet de notes'!AK30=""),"",IF('Carnet de notes'!AK$3="","Travail 25",'Carnet de notes'!AK$3)&amp;" "&amp;IF(ISNUMBER('Carnet de notes'!AK30),SUBSTITUTE(TEXT('Carnet de notes'!AK30/('Carnet de notes'!AK$6+100*('Carnet de notes'!AK$6="")),"0%"),"%"," %"),IF('Carnet de notes'!AK30="M","manquant","exempté"))&amp;"; ")</f>
        <v/>
      </c>
      <c r="AK24" s="94" t="str">
        <f>IF(OR($A24="",'Carnet de notes'!AL30=""),"",IF('Carnet de notes'!AL$3="","Travail 26",'Carnet de notes'!AL$3)&amp;" "&amp;IF(ISNUMBER('Carnet de notes'!AL30),SUBSTITUTE(TEXT('Carnet de notes'!AL30/('Carnet de notes'!AL$6+100*('Carnet de notes'!AL$6="")),"0%"),"%"," %"),IF('Carnet de notes'!AL30="M","manquant","exempté"))&amp;"; ")</f>
        <v/>
      </c>
      <c r="AL24" s="94" t="str">
        <f>IF(OR($A24="",'Carnet de notes'!AM30=""),"",IF('Carnet de notes'!AM$3="","Travail 27",'Carnet de notes'!AM$3)&amp;" "&amp;IF(ISNUMBER('Carnet de notes'!AM30),SUBSTITUTE(TEXT('Carnet de notes'!AM30/('Carnet de notes'!AM$6+100*('Carnet de notes'!AM$6="")),"0%"),"%"," %"),IF('Carnet de notes'!AM30="M","manquant","exempté"))&amp;"; ")</f>
        <v/>
      </c>
      <c r="AM24" s="94" t="str">
        <f>IF(OR($A24="",'Carnet de notes'!AN30=""),"",IF('Carnet de notes'!AN$3="","Travail 28",'Carnet de notes'!AN$3)&amp;" "&amp;IF(ISNUMBER('Carnet de notes'!AN30),SUBSTITUTE(TEXT('Carnet de notes'!AN30/('Carnet de notes'!AN$6+100*('Carnet de notes'!AN$6="")),"0%"),"%"," %"),IF('Carnet de notes'!AN30="M","manquant","exempté"))&amp;"; ")</f>
        <v/>
      </c>
      <c r="AN24" s="94" t="str">
        <f>IF(OR($A24="",'Carnet de notes'!AO30=""),"",IF('Carnet de notes'!AO$3="","Travail 29",'Carnet de notes'!AO$3)&amp;" "&amp;IF(ISNUMBER('Carnet de notes'!AO30),SUBSTITUTE(TEXT('Carnet de notes'!AO30/('Carnet de notes'!AO$6+100*('Carnet de notes'!AO$6="")),"0%"),"%"," %"),IF('Carnet de notes'!AO30="M","manquant","exempté"))&amp;"; ")</f>
        <v/>
      </c>
      <c r="AO24" s="94" t="str">
        <f>IF(OR($A24="",'Carnet de notes'!AP30=""),"",IF('Carnet de notes'!AP$3="","Travail 30",'Carnet de notes'!AP$3)&amp;" "&amp;IF(ISNUMBER('Carnet de notes'!AP30),SUBSTITUTE(TEXT('Carnet de notes'!AP30/('Carnet de notes'!AP$6+100*('Carnet de notes'!AP$6="")),"0%"),"%"," %"),IF('Carnet de notes'!AP30="M","manquant","exempté"))&amp;"; ")</f>
        <v/>
      </c>
      <c r="AP24" s="94" t="str">
        <f>IF(OR($A24="",'Carnet de notes'!AQ30=""),"",IF('Carnet de notes'!AQ$3="","Travail 31",'Carnet de notes'!AQ$3)&amp;" "&amp;IF(ISNUMBER('Carnet de notes'!AQ30),SUBSTITUTE(TEXT('Carnet de notes'!AQ30/('Carnet de notes'!AQ$6+100*('Carnet de notes'!AQ$6="")),"0%"),"%"," %"),IF('Carnet de notes'!AQ30="M","manquant","exempté"))&amp;"; ")</f>
        <v/>
      </c>
      <c r="AQ24" s="94" t="str">
        <f>IF(OR($A24="",'Carnet de notes'!AR30=""),"",IF('Carnet de notes'!AR$3="","Travail 32",'Carnet de notes'!AR$3)&amp;" "&amp;IF(ISNUMBER('Carnet de notes'!AR30),SUBSTITUTE(TEXT('Carnet de notes'!AR30/('Carnet de notes'!AR$6+100*('Carnet de notes'!AR$6="")),"0%"),"%"," %"),IF('Carnet de notes'!AR30="M","manquant","exempté"))&amp;"; ")</f>
        <v/>
      </c>
      <c r="AR24" s="94" t="str">
        <f>IF(OR($A24="",'Carnet de notes'!AS30=""),"",IF('Carnet de notes'!AS$3="","Travail 33",'Carnet de notes'!AS$3)&amp;" "&amp;IF(ISNUMBER('Carnet de notes'!AS30),SUBSTITUTE(TEXT('Carnet de notes'!AS30/('Carnet de notes'!AS$6+100*('Carnet de notes'!AS$6="")),"0%"),"%"," %"),IF('Carnet de notes'!AS30="M","manquant","exempté"))&amp;"; ")</f>
        <v/>
      </c>
      <c r="AS24" s="94" t="str">
        <f>IF(OR($A24="",'Carnet de notes'!AT30=""),"",IF('Carnet de notes'!AT$3="","Travail 34",'Carnet de notes'!AT$3)&amp;" "&amp;IF(ISNUMBER('Carnet de notes'!AT30),SUBSTITUTE(TEXT('Carnet de notes'!AT30/('Carnet de notes'!AT$6+100*('Carnet de notes'!AT$6="")),"0%"),"%"," %"),IF('Carnet de notes'!AT30="M","manquant","exempté"))&amp;"; ")</f>
        <v/>
      </c>
      <c r="AT24" s="94" t="str">
        <f>IF(OR($A24="",'Carnet de notes'!AU30=""),"",IF('Carnet de notes'!AU$3="","Travail 35",'Carnet de notes'!AU$3)&amp;" "&amp;IF(ISNUMBER('Carnet de notes'!AU30),SUBSTITUTE(TEXT('Carnet de notes'!AU30/('Carnet de notes'!AU$6+100*('Carnet de notes'!AU$6="")),"0%"),"%"," %"),IF('Carnet de notes'!AU30="M","manquant","exempté"))&amp;"; ")</f>
        <v/>
      </c>
      <c r="AU24" s="94" t="str">
        <f>IF(OR($A24="",'Carnet de notes'!AV30=""),"",IF('Carnet de notes'!AV$3="","Travail 36",'Carnet de notes'!AV$3)&amp;" "&amp;IF(ISNUMBER('Carnet de notes'!AV30),SUBSTITUTE(TEXT('Carnet de notes'!AV30/('Carnet de notes'!AV$6+100*('Carnet de notes'!AV$6="")),"0%"),"%"," %"),IF('Carnet de notes'!AV30="M","manquant","exempté"))&amp;"; ")</f>
        <v/>
      </c>
      <c r="AV24" s="94" t="str">
        <f>IF(OR($A24="",'Carnet de notes'!AW30=""),"",IF('Carnet de notes'!AW$3="","Travail 37",'Carnet de notes'!AW$3)&amp;" "&amp;IF(ISNUMBER('Carnet de notes'!AW30),SUBSTITUTE(TEXT('Carnet de notes'!AW30/('Carnet de notes'!AW$6+100*('Carnet de notes'!AW$6="")),"0%"),"%"," %"),IF('Carnet de notes'!AW30="M","manquant","exempté"))&amp;"; ")</f>
        <v/>
      </c>
      <c r="AW24" s="94" t="str">
        <f>IF(OR($A24="",'Carnet de notes'!AX30=""),"",IF('Carnet de notes'!AX$3="","Travail 38",'Carnet de notes'!AX$3)&amp;" "&amp;IF(ISNUMBER('Carnet de notes'!AX30),SUBSTITUTE(TEXT('Carnet de notes'!AX30/('Carnet de notes'!AX$6+100*('Carnet de notes'!AX$6="")),"0%"),"%"," %"),IF('Carnet de notes'!AX30="M","manquant","exempté"))&amp;"; ")</f>
        <v/>
      </c>
      <c r="AX24" s="94" t="str">
        <f>IF(OR($A24="",'Carnet de notes'!AY30=""),"",IF('Carnet de notes'!AY$3="","Travail 39",'Carnet de notes'!AY$3)&amp;" "&amp;IF(ISNUMBER('Carnet de notes'!AY30),SUBSTITUTE(TEXT('Carnet de notes'!AY30/('Carnet de notes'!AY$6+100*('Carnet de notes'!AY$6="")),"0%"),"%"," %"),IF('Carnet de notes'!AY30="M","manquant","exempté"))&amp;"; ")</f>
        <v/>
      </c>
      <c r="AY24" s="94" t="str">
        <f>IF(OR($A24="",'Carnet de notes'!AZ30=""),"",IF('Carnet de notes'!AZ$3="","Travail 40",'Carnet de notes'!AZ$3)&amp;" "&amp;IF(ISNUMBER('Carnet de notes'!AZ30),SUBSTITUTE(TEXT('Carnet de notes'!AZ30/('Carnet de notes'!AZ$6+100*('Carnet de notes'!AZ$6="")),"0%"),"%"," %"),IF('Carnet de notes'!AZ30="M","manquant","exempté"))&amp;"; ")</f>
        <v/>
      </c>
      <c r="AZ24" s="94" t="str">
        <f>IF($A24="","",IF(ISNUMBER('Carnet de notes'!F30),'Carnet de notes'!F$3&amp;" "&amp;SUBSTITUTE(TEXT('Carnet de notes'!F30,"0%"),"%"," %")&amp;"; ","")&amp;IF(ISNUMBER('Carnet de notes'!G30),'Carnet de notes'!G$3&amp;" "&amp;SUBSTITUTE(TEXT('Carnet de notes'!G30,"0%"),"%"," %")&amp;"; ","")&amp;IF(ISNUMBER('Carnet de notes'!H30),'Carnet de notes'!H$3&amp;" "&amp;SUBSTITUTE(TEXT('Carnet de notes'!H30,"0%"),"%"," %")&amp;"; ","")&amp;IF(ISNUMBER('Carnet de notes'!I30),'Carnet de notes'!I$3&amp;" "&amp;SUBSTITUTE(TEXT('Carnet de notes'!I30,"0%"),"%"," %")&amp;"; ","")&amp;IF(ISNUMBER('Carnet de notes'!J30),'Carnet de notes'!J$3&amp;" "&amp;SUBSTITUTE(TEXT('Carnet de notes'!J30,"0%"),"%"," %")&amp;"; ","")&amp;IF(ISNUMBER('Carnet de notes'!K30),'Carnet de notes'!K$3&amp;" "&amp;SUBSTITUTE(TEXT('Carnet de notes'!K30,"0%"),"%"," %")&amp;"; ",""))</f>
        <v/>
      </c>
      <c r="BA24" s="94" t="str">
        <f t="shared" si="3"/>
        <v/>
      </c>
      <c r="BB24" s="94" t="str">
        <f>IF(NOT(ISNUMBER($K24)),"",IF(INDEX(Habiletés!$C$7:$C$46,$K24)="","","Utilisation du français oral "&amp;INDEX(Habiletés!$C$7:$C$46,$K24)&amp;"; ")&amp;IF(INDEX(Habiletés!$D$7:$D$46,$K24)="","","Fiabilité "&amp;INDEX(Habiletés!$D$7:$D$46,$K24)&amp;"; ")&amp;IF(INDEX(Habiletés!$E$7:$E$46,$K24)="","","Sens de l'organisation "&amp;INDEX(Habiletés!$E$7:$E$46,$K24)&amp;"; ")&amp;IF(INDEX(Habiletés!$F$7:$F$46,$K24)="","","Autonomie "&amp;INDEX(Habiletés!$F$7:$F$46,$K24)&amp;"; ")&amp;IF(INDEX(Habiletés!$G$7:$G$46,$K24)="","","Esprit de collaboration "&amp;INDEX(Habiletés!$G$7:$G$46,$K24)&amp;"; ")&amp;IF(INDEX(Habiletés!$H$7:$H$46,$K24)="","","Sens de l'initiative "&amp;INDEX(Habiletés!$H$7:$H$46,$K24)&amp;"; ")&amp;IF(INDEX(Habiletés!$I$7:$I$46,$K24)="","","Autorégulation "&amp;INDEX(Habiletés!$I$7:$I$46,$K24)&amp;"; "))</f>
        <v/>
      </c>
    </row>
    <row r="25" spans="1:54" ht="62" customHeight="1" x14ac:dyDescent="0.45">
      <c r="A25" s="95" t="str">
        <f>IF('Carnet de notes'!$B31="","",'Carnet de notes'!$A31)</f>
        <v/>
      </c>
      <c r="B25" s="95" t="str">
        <f>IF($A25="","",'Carnet de notes'!$C31&amp;"")</f>
        <v/>
      </c>
      <c r="C25" s="96" t="str">
        <f>IF($A25="","",'Carnet de notes'!$D31)</f>
        <v/>
      </c>
      <c r="D25" s="95" t="str">
        <f>IF($A25="","",'Carnet de notes'!$E31&amp;"")</f>
        <v/>
      </c>
      <c r="E25" s="95" t="str">
        <f t="shared" si="0"/>
        <v/>
      </c>
      <c r="F25" s="95" t="str">
        <f t="shared" si="1"/>
        <v/>
      </c>
      <c r="G25" s="95" t="str">
        <f>IF($A25="","",'Carnet de notes'!$L31&amp;"")</f>
        <v/>
      </c>
      <c r="H25" s="95" t="str">
        <f t="shared" si="2"/>
        <v/>
      </c>
      <c r="I25" s="95" t="str">
        <f>IF(NOT(ISNUMBER($K25)),"",INDEX(Habiletés!$J$7:$J$46,$K25)&amp;"")</f>
        <v/>
      </c>
      <c r="K25" s="94" t="str">
        <f>IF($A25="","",IFERROR(MATCH($A25,Habiletés!$A$7:$A$46,0),""))</f>
        <v/>
      </c>
      <c r="L25" s="94" t="str">
        <f>IF(OR($A25="",'Carnet de notes'!M31=""),"",IF('Carnet de notes'!M$3="","Travail 1",'Carnet de notes'!M$3)&amp;" "&amp;IF(ISNUMBER('Carnet de notes'!M31),SUBSTITUTE(TEXT('Carnet de notes'!M31/('Carnet de notes'!M$6+100*('Carnet de notes'!M$6="")),"0%"),"%"," %"),IF('Carnet de notes'!M31="M","manquant","exempté"))&amp;"; ")</f>
        <v/>
      </c>
      <c r="M25" s="94" t="str">
        <f>IF(OR($A25="",'Carnet de notes'!N31=""),"",IF('Carnet de notes'!N$3="","Travail 2",'Carnet de notes'!N$3)&amp;" "&amp;IF(ISNUMBER('Carnet de notes'!N31),SUBSTITUTE(TEXT('Carnet de notes'!N31/('Carnet de notes'!N$6+100*('Carnet de notes'!N$6="")),"0%"),"%"," %"),IF('Carnet de notes'!N31="M","manquant","exempté"))&amp;"; ")</f>
        <v/>
      </c>
      <c r="N25" s="94" t="str">
        <f>IF(OR($A25="",'Carnet de notes'!O31=""),"",IF('Carnet de notes'!O$3="","Travail 3",'Carnet de notes'!O$3)&amp;" "&amp;IF(ISNUMBER('Carnet de notes'!O31),SUBSTITUTE(TEXT('Carnet de notes'!O31/('Carnet de notes'!O$6+100*('Carnet de notes'!O$6="")),"0%"),"%"," %"),IF('Carnet de notes'!O31="M","manquant","exempté"))&amp;"; ")</f>
        <v/>
      </c>
      <c r="O25" s="94" t="str">
        <f>IF(OR($A25="",'Carnet de notes'!P31=""),"",IF('Carnet de notes'!P$3="","Travail 4",'Carnet de notes'!P$3)&amp;" "&amp;IF(ISNUMBER('Carnet de notes'!P31),SUBSTITUTE(TEXT('Carnet de notes'!P31/('Carnet de notes'!P$6+100*('Carnet de notes'!P$6="")),"0%"),"%"," %"),IF('Carnet de notes'!P31="M","manquant","exempté"))&amp;"; ")</f>
        <v/>
      </c>
      <c r="P25" s="94" t="str">
        <f>IF(OR($A25="",'Carnet de notes'!Q31=""),"",IF('Carnet de notes'!Q$3="","Travail 5",'Carnet de notes'!Q$3)&amp;" "&amp;IF(ISNUMBER('Carnet de notes'!Q31),SUBSTITUTE(TEXT('Carnet de notes'!Q31/('Carnet de notes'!Q$6+100*('Carnet de notes'!Q$6="")),"0%"),"%"," %"),IF('Carnet de notes'!Q31="M","manquant","exempté"))&amp;"; ")</f>
        <v/>
      </c>
      <c r="Q25" s="94" t="str">
        <f>IF(OR($A25="",'Carnet de notes'!R31=""),"",IF('Carnet de notes'!R$3="","Travail 6",'Carnet de notes'!R$3)&amp;" "&amp;IF(ISNUMBER('Carnet de notes'!R31),SUBSTITUTE(TEXT('Carnet de notes'!R31/('Carnet de notes'!R$6+100*('Carnet de notes'!R$6="")),"0%"),"%"," %"),IF('Carnet de notes'!R31="M","manquant","exempté"))&amp;"; ")</f>
        <v/>
      </c>
      <c r="R25" s="94" t="str">
        <f>IF(OR($A25="",'Carnet de notes'!S31=""),"",IF('Carnet de notes'!S$3="","Travail 7",'Carnet de notes'!S$3)&amp;" "&amp;IF(ISNUMBER('Carnet de notes'!S31),SUBSTITUTE(TEXT('Carnet de notes'!S31/('Carnet de notes'!S$6+100*('Carnet de notes'!S$6="")),"0%"),"%"," %"),IF('Carnet de notes'!S31="M","manquant","exempté"))&amp;"; ")</f>
        <v/>
      </c>
      <c r="S25" s="94" t="str">
        <f>IF(OR($A25="",'Carnet de notes'!T31=""),"",IF('Carnet de notes'!T$3="","Travail 8",'Carnet de notes'!T$3)&amp;" "&amp;IF(ISNUMBER('Carnet de notes'!T31),SUBSTITUTE(TEXT('Carnet de notes'!T31/('Carnet de notes'!T$6+100*('Carnet de notes'!T$6="")),"0%"),"%"," %"),IF('Carnet de notes'!T31="M","manquant","exempté"))&amp;"; ")</f>
        <v/>
      </c>
      <c r="T25" s="94" t="str">
        <f>IF(OR($A25="",'Carnet de notes'!U31=""),"",IF('Carnet de notes'!U$3="","Travail 9",'Carnet de notes'!U$3)&amp;" "&amp;IF(ISNUMBER('Carnet de notes'!U31),SUBSTITUTE(TEXT('Carnet de notes'!U31/('Carnet de notes'!U$6+100*('Carnet de notes'!U$6="")),"0%"),"%"," %"),IF('Carnet de notes'!U31="M","manquant","exempté"))&amp;"; ")</f>
        <v/>
      </c>
      <c r="U25" s="94" t="str">
        <f>IF(OR($A25="",'Carnet de notes'!V31=""),"",IF('Carnet de notes'!V$3="","Travail 10",'Carnet de notes'!V$3)&amp;" "&amp;IF(ISNUMBER('Carnet de notes'!V31),SUBSTITUTE(TEXT('Carnet de notes'!V31/('Carnet de notes'!V$6+100*('Carnet de notes'!V$6="")),"0%"),"%"," %"),IF('Carnet de notes'!V31="M","manquant","exempté"))&amp;"; ")</f>
        <v/>
      </c>
      <c r="V25" s="94" t="str">
        <f>IF(OR($A25="",'Carnet de notes'!W31=""),"",IF('Carnet de notes'!W$3="","Travail 11",'Carnet de notes'!W$3)&amp;" "&amp;IF(ISNUMBER('Carnet de notes'!W31),SUBSTITUTE(TEXT('Carnet de notes'!W31/('Carnet de notes'!W$6+100*('Carnet de notes'!W$6="")),"0%"),"%"," %"),IF('Carnet de notes'!W31="M","manquant","exempté"))&amp;"; ")</f>
        <v/>
      </c>
      <c r="W25" s="94" t="str">
        <f>IF(OR($A25="",'Carnet de notes'!X31=""),"",IF('Carnet de notes'!X$3="","Travail 12",'Carnet de notes'!X$3)&amp;" "&amp;IF(ISNUMBER('Carnet de notes'!X31),SUBSTITUTE(TEXT('Carnet de notes'!X31/('Carnet de notes'!X$6+100*('Carnet de notes'!X$6="")),"0%"),"%"," %"),IF('Carnet de notes'!X31="M","manquant","exempté"))&amp;"; ")</f>
        <v/>
      </c>
      <c r="X25" s="94" t="str">
        <f>IF(OR($A25="",'Carnet de notes'!Y31=""),"",IF('Carnet de notes'!Y$3="","Travail 13",'Carnet de notes'!Y$3)&amp;" "&amp;IF(ISNUMBER('Carnet de notes'!Y31),SUBSTITUTE(TEXT('Carnet de notes'!Y31/('Carnet de notes'!Y$6+100*('Carnet de notes'!Y$6="")),"0%"),"%"," %"),IF('Carnet de notes'!Y31="M","manquant","exempté"))&amp;"; ")</f>
        <v/>
      </c>
      <c r="Y25" s="94" t="str">
        <f>IF(OR($A25="",'Carnet de notes'!Z31=""),"",IF('Carnet de notes'!Z$3="","Travail 14",'Carnet de notes'!Z$3)&amp;" "&amp;IF(ISNUMBER('Carnet de notes'!Z31),SUBSTITUTE(TEXT('Carnet de notes'!Z31/('Carnet de notes'!Z$6+100*('Carnet de notes'!Z$6="")),"0%"),"%"," %"),IF('Carnet de notes'!Z31="M","manquant","exempté"))&amp;"; ")</f>
        <v/>
      </c>
      <c r="Z25" s="94" t="str">
        <f>IF(OR($A25="",'Carnet de notes'!AA31=""),"",IF('Carnet de notes'!AA$3="","Travail 15",'Carnet de notes'!AA$3)&amp;" "&amp;IF(ISNUMBER('Carnet de notes'!AA31),SUBSTITUTE(TEXT('Carnet de notes'!AA31/('Carnet de notes'!AA$6+100*('Carnet de notes'!AA$6="")),"0%"),"%"," %"),IF('Carnet de notes'!AA31="M","manquant","exempté"))&amp;"; ")</f>
        <v/>
      </c>
      <c r="AA25" s="94" t="str">
        <f>IF(OR($A25="",'Carnet de notes'!AB31=""),"",IF('Carnet de notes'!AB$3="","Travail 16",'Carnet de notes'!AB$3)&amp;" "&amp;IF(ISNUMBER('Carnet de notes'!AB31),SUBSTITUTE(TEXT('Carnet de notes'!AB31/('Carnet de notes'!AB$6+100*('Carnet de notes'!AB$6="")),"0%"),"%"," %"),IF('Carnet de notes'!AB31="M","manquant","exempté"))&amp;"; ")</f>
        <v/>
      </c>
      <c r="AB25" s="94" t="str">
        <f>IF(OR($A25="",'Carnet de notes'!AC31=""),"",IF('Carnet de notes'!AC$3="","Travail 17",'Carnet de notes'!AC$3)&amp;" "&amp;IF(ISNUMBER('Carnet de notes'!AC31),SUBSTITUTE(TEXT('Carnet de notes'!AC31/('Carnet de notes'!AC$6+100*('Carnet de notes'!AC$6="")),"0%"),"%"," %"),IF('Carnet de notes'!AC31="M","manquant","exempté"))&amp;"; ")</f>
        <v/>
      </c>
      <c r="AC25" s="94" t="str">
        <f>IF(OR($A25="",'Carnet de notes'!AD31=""),"",IF('Carnet de notes'!AD$3="","Travail 18",'Carnet de notes'!AD$3)&amp;" "&amp;IF(ISNUMBER('Carnet de notes'!AD31),SUBSTITUTE(TEXT('Carnet de notes'!AD31/('Carnet de notes'!AD$6+100*('Carnet de notes'!AD$6="")),"0%"),"%"," %"),IF('Carnet de notes'!AD31="M","manquant","exempté"))&amp;"; ")</f>
        <v/>
      </c>
      <c r="AD25" s="94" t="str">
        <f>IF(OR($A25="",'Carnet de notes'!AE31=""),"",IF('Carnet de notes'!AE$3="","Travail 19",'Carnet de notes'!AE$3)&amp;" "&amp;IF(ISNUMBER('Carnet de notes'!AE31),SUBSTITUTE(TEXT('Carnet de notes'!AE31/('Carnet de notes'!AE$6+100*('Carnet de notes'!AE$6="")),"0%"),"%"," %"),IF('Carnet de notes'!AE31="M","manquant","exempté"))&amp;"; ")</f>
        <v/>
      </c>
      <c r="AE25" s="94" t="str">
        <f>IF(OR($A25="",'Carnet de notes'!AF31=""),"",IF('Carnet de notes'!AF$3="","Travail 20",'Carnet de notes'!AF$3)&amp;" "&amp;IF(ISNUMBER('Carnet de notes'!AF31),SUBSTITUTE(TEXT('Carnet de notes'!AF31/('Carnet de notes'!AF$6+100*('Carnet de notes'!AF$6="")),"0%"),"%"," %"),IF('Carnet de notes'!AF31="M","manquant","exempté"))&amp;"; ")</f>
        <v/>
      </c>
      <c r="AF25" s="94" t="str">
        <f>IF(OR($A25="",'Carnet de notes'!AG31=""),"",IF('Carnet de notes'!AG$3="","Travail 21",'Carnet de notes'!AG$3)&amp;" "&amp;IF(ISNUMBER('Carnet de notes'!AG31),SUBSTITUTE(TEXT('Carnet de notes'!AG31/('Carnet de notes'!AG$6+100*('Carnet de notes'!AG$6="")),"0%"),"%"," %"),IF('Carnet de notes'!AG31="M","manquant","exempté"))&amp;"; ")</f>
        <v/>
      </c>
      <c r="AG25" s="94" t="str">
        <f>IF(OR($A25="",'Carnet de notes'!AH31=""),"",IF('Carnet de notes'!AH$3="","Travail 22",'Carnet de notes'!AH$3)&amp;" "&amp;IF(ISNUMBER('Carnet de notes'!AH31),SUBSTITUTE(TEXT('Carnet de notes'!AH31/('Carnet de notes'!AH$6+100*('Carnet de notes'!AH$6="")),"0%"),"%"," %"),IF('Carnet de notes'!AH31="M","manquant","exempté"))&amp;"; ")</f>
        <v/>
      </c>
      <c r="AH25" s="94" t="str">
        <f>IF(OR($A25="",'Carnet de notes'!AI31=""),"",IF('Carnet de notes'!AI$3="","Travail 23",'Carnet de notes'!AI$3)&amp;" "&amp;IF(ISNUMBER('Carnet de notes'!AI31),SUBSTITUTE(TEXT('Carnet de notes'!AI31/('Carnet de notes'!AI$6+100*('Carnet de notes'!AI$6="")),"0%"),"%"," %"),IF('Carnet de notes'!AI31="M","manquant","exempté"))&amp;"; ")</f>
        <v/>
      </c>
      <c r="AI25" s="94" t="str">
        <f>IF(OR($A25="",'Carnet de notes'!AJ31=""),"",IF('Carnet de notes'!AJ$3="","Travail 24",'Carnet de notes'!AJ$3)&amp;" "&amp;IF(ISNUMBER('Carnet de notes'!AJ31),SUBSTITUTE(TEXT('Carnet de notes'!AJ31/('Carnet de notes'!AJ$6+100*('Carnet de notes'!AJ$6="")),"0%"),"%"," %"),IF('Carnet de notes'!AJ31="M","manquant","exempté"))&amp;"; ")</f>
        <v/>
      </c>
      <c r="AJ25" s="94" t="str">
        <f>IF(OR($A25="",'Carnet de notes'!AK31=""),"",IF('Carnet de notes'!AK$3="","Travail 25",'Carnet de notes'!AK$3)&amp;" "&amp;IF(ISNUMBER('Carnet de notes'!AK31),SUBSTITUTE(TEXT('Carnet de notes'!AK31/('Carnet de notes'!AK$6+100*('Carnet de notes'!AK$6="")),"0%"),"%"," %"),IF('Carnet de notes'!AK31="M","manquant","exempté"))&amp;"; ")</f>
        <v/>
      </c>
      <c r="AK25" s="94" t="str">
        <f>IF(OR($A25="",'Carnet de notes'!AL31=""),"",IF('Carnet de notes'!AL$3="","Travail 26",'Carnet de notes'!AL$3)&amp;" "&amp;IF(ISNUMBER('Carnet de notes'!AL31),SUBSTITUTE(TEXT('Carnet de notes'!AL31/('Carnet de notes'!AL$6+100*('Carnet de notes'!AL$6="")),"0%"),"%"," %"),IF('Carnet de notes'!AL31="M","manquant","exempté"))&amp;"; ")</f>
        <v/>
      </c>
      <c r="AL25" s="94" t="str">
        <f>IF(OR($A25="",'Carnet de notes'!AM31=""),"",IF('Carnet de notes'!AM$3="","Travail 27",'Carnet de notes'!AM$3)&amp;" "&amp;IF(ISNUMBER('Carnet de notes'!AM31),SUBSTITUTE(TEXT('Carnet de notes'!AM31/('Carnet de notes'!AM$6+100*('Carnet de notes'!AM$6="")),"0%"),"%"," %"),IF('Carnet de notes'!AM31="M","manquant","exempté"))&amp;"; ")</f>
        <v/>
      </c>
      <c r="AM25" s="94" t="str">
        <f>IF(OR($A25="",'Carnet de notes'!AN31=""),"",IF('Carnet de notes'!AN$3="","Travail 28",'Carnet de notes'!AN$3)&amp;" "&amp;IF(ISNUMBER('Carnet de notes'!AN31),SUBSTITUTE(TEXT('Carnet de notes'!AN31/('Carnet de notes'!AN$6+100*('Carnet de notes'!AN$6="")),"0%"),"%"," %"),IF('Carnet de notes'!AN31="M","manquant","exempté"))&amp;"; ")</f>
        <v/>
      </c>
      <c r="AN25" s="94" t="str">
        <f>IF(OR($A25="",'Carnet de notes'!AO31=""),"",IF('Carnet de notes'!AO$3="","Travail 29",'Carnet de notes'!AO$3)&amp;" "&amp;IF(ISNUMBER('Carnet de notes'!AO31),SUBSTITUTE(TEXT('Carnet de notes'!AO31/('Carnet de notes'!AO$6+100*('Carnet de notes'!AO$6="")),"0%"),"%"," %"),IF('Carnet de notes'!AO31="M","manquant","exempté"))&amp;"; ")</f>
        <v/>
      </c>
      <c r="AO25" s="94" t="str">
        <f>IF(OR($A25="",'Carnet de notes'!AP31=""),"",IF('Carnet de notes'!AP$3="","Travail 30",'Carnet de notes'!AP$3)&amp;" "&amp;IF(ISNUMBER('Carnet de notes'!AP31),SUBSTITUTE(TEXT('Carnet de notes'!AP31/('Carnet de notes'!AP$6+100*('Carnet de notes'!AP$6="")),"0%"),"%"," %"),IF('Carnet de notes'!AP31="M","manquant","exempté"))&amp;"; ")</f>
        <v/>
      </c>
      <c r="AP25" s="94" t="str">
        <f>IF(OR($A25="",'Carnet de notes'!AQ31=""),"",IF('Carnet de notes'!AQ$3="","Travail 31",'Carnet de notes'!AQ$3)&amp;" "&amp;IF(ISNUMBER('Carnet de notes'!AQ31),SUBSTITUTE(TEXT('Carnet de notes'!AQ31/('Carnet de notes'!AQ$6+100*('Carnet de notes'!AQ$6="")),"0%"),"%"," %"),IF('Carnet de notes'!AQ31="M","manquant","exempté"))&amp;"; ")</f>
        <v/>
      </c>
      <c r="AQ25" s="94" t="str">
        <f>IF(OR($A25="",'Carnet de notes'!AR31=""),"",IF('Carnet de notes'!AR$3="","Travail 32",'Carnet de notes'!AR$3)&amp;" "&amp;IF(ISNUMBER('Carnet de notes'!AR31),SUBSTITUTE(TEXT('Carnet de notes'!AR31/('Carnet de notes'!AR$6+100*('Carnet de notes'!AR$6="")),"0%"),"%"," %"),IF('Carnet de notes'!AR31="M","manquant","exempté"))&amp;"; ")</f>
        <v/>
      </c>
      <c r="AR25" s="94" t="str">
        <f>IF(OR($A25="",'Carnet de notes'!AS31=""),"",IF('Carnet de notes'!AS$3="","Travail 33",'Carnet de notes'!AS$3)&amp;" "&amp;IF(ISNUMBER('Carnet de notes'!AS31),SUBSTITUTE(TEXT('Carnet de notes'!AS31/('Carnet de notes'!AS$6+100*('Carnet de notes'!AS$6="")),"0%"),"%"," %"),IF('Carnet de notes'!AS31="M","manquant","exempté"))&amp;"; ")</f>
        <v/>
      </c>
      <c r="AS25" s="94" t="str">
        <f>IF(OR($A25="",'Carnet de notes'!AT31=""),"",IF('Carnet de notes'!AT$3="","Travail 34",'Carnet de notes'!AT$3)&amp;" "&amp;IF(ISNUMBER('Carnet de notes'!AT31),SUBSTITUTE(TEXT('Carnet de notes'!AT31/('Carnet de notes'!AT$6+100*('Carnet de notes'!AT$6="")),"0%"),"%"," %"),IF('Carnet de notes'!AT31="M","manquant","exempté"))&amp;"; ")</f>
        <v/>
      </c>
      <c r="AT25" s="94" t="str">
        <f>IF(OR($A25="",'Carnet de notes'!AU31=""),"",IF('Carnet de notes'!AU$3="","Travail 35",'Carnet de notes'!AU$3)&amp;" "&amp;IF(ISNUMBER('Carnet de notes'!AU31),SUBSTITUTE(TEXT('Carnet de notes'!AU31/('Carnet de notes'!AU$6+100*('Carnet de notes'!AU$6="")),"0%"),"%"," %"),IF('Carnet de notes'!AU31="M","manquant","exempté"))&amp;"; ")</f>
        <v/>
      </c>
      <c r="AU25" s="94" t="str">
        <f>IF(OR($A25="",'Carnet de notes'!AV31=""),"",IF('Carnet de notes'!AV$3="","Travail 36",'Carnet de notes'!AV$3)&amp;" "&amp;IF(ISNUMBER('Carnet de notes'!AV31),SUBSTITUTE(TEXT('Carnet de notes'!AV31/('Carnet de notes'!AV$6+100*('Carnet de notes'!AV$6="")),"0%"),"%"," %"),IF('Carnet de notes'!AV31="M","manquant","exempté"))&amp;"; ")</f>
        <v/>
      </c>
      <c r="AV25" s="94" t="str">
        <f>IF(OR($A25="",'Carnet de notes'!AW31=""),"",IF('Carnet de notes'!AW$3="","Travail 37",'Carnet de notes'!AW$3)&amp;" "&amp;IF(ISNUMBER('Carnet de notes'!AW31),SUBSTITUTE(TEXT('Carnet de notes'!AW31/('Carnet de notes'!AW$6+100*('Carnet de notes'!AW$6="")),"0%"),"%"," %"),IF('Carnet de notes'!AW31="M","manquant","exempté"))&amp;"; ")</f>
        <v/>
      </c>
      <c r="AW25" s="94" t="str">
        <f>IF(OR($A25="",'Carnet de notes'!AX31=""),"",IF('Carnet de notes'!AX$3="","Travail 38",'Carnet de notes'!AX$3)&amp;" "&amp;IF(ISNUMBER('Carnet de notes'!AX31),SUBSTITUTE(TEXT('Carnet de notes'!AX31/('Carnet de notes'!AX$6+100*('Carnet de notes'!AX$6="")),"0%"),"%"," %"),IF('Carnet de notes'!AX31="M","manquant","exempté"))&amp;"; ")</f>
        <v/>
      </c>
      <c r="AX25" s="94" t="str">
        <f>IF(OR($A25="",'Carnet de notes'!AY31=""),"",IF('Carnet de notes'!AY$3="","Travail 39",'Carnet de notes'!AY$3)&amp;" "&amp;IF(ISNUMBER('Carnet de notes'!AY31),SUBSTITUTE(TEXT('Carnet de notes'!AY31/('Carnet de notes'!AY$6+100*('Carnet de notes'!AY$6="")),"0%"),"%"," %"),IF('Carnet de notes'!AY31="M","manquant","exempté"))&amp;"; ")</f>
        <v/>
      </c>
      <c r="AY25" s="94" t="str">
        <f>IF(OR($A25="",'Carnet de notes'!AZ31=""),"",IF('Carnet de notes'!AZ$3="","Travail 40",'Carnet de notes'!AZ$3)&amp;" "&amp;IF(ISNUMBER('Carnet de notes'!AZ31),SUBSTITUTE(TEXT('Carnet de notes'!AZ31/('Carnet de notes'!AZ$6+100*('Carnet de notes'!AZ$6="")),"0%"),"%"," %"),IF('Carnet de notes'!AZ31="M","manquant","exempté"))&amp;"; ")</f>
        <v/>
      </c>
      <c r="AZ25" s="94" t="str">
        <f>IF($A25="","",IF(ISNUMBER('Carnet de notes'!F31),'Carnet de notes'!F$3&amp;" "&amp;SUBSTITUTE(TEXT('Carnet de notes'!F31,"0%"),"%"," %")&amp;"; ","")&amp;IF(ISNUMBER('Carnet de notes'!G31),'Carnet de notes'!G$3&amp;" "&amp;SUBSTITUTE(TEXT('Carnet de notes'!G31,"0%"),"%"," %")&amp;"; ","")&amp;IF(ISNUMBER('Carnet de notes'!H31),'Carnet de notes'!H$3&amp;" "&amp;SUBSTITUTE(TEXT('Carnet de notes'!H31,"0%"),"%"," %")&amp;"; ","")&amp;IF(ISNUMBER('Carnet de notes'!I31),'Carnet de notes'!I$3&amp;" "&amp;SUBSTITUTE(TEXT('Carnet de notes'!I31,"0%"),"%"," %")&amp;"; ","")&amp;IF(ISNUMBER('Carnet de notes'!J31),'Carnet de notes'!J$3&amp;" "&amp;SUBSTITUTE(TEXT('Carnet de notes'!J31,"0%"),"%"," %")&amp;"; ","")&amp;IF(ISNUMBER('Carnet de notes'!K31),'Carnet de notes'!K$3&amp;" "&amp;SUBSTITUTE(TEXT('Carnet de notes'!K31,"0%"),"%"," %")&amp;"; ",""))</f>
        <v/>
      </c>
      <c r="BA25" s="94" t="str">
        <f t="shared" si="3"/>
        <v/>
      </c>
      <c r="BB25" s="94" t="str">
        <f>IF(NOT(ISNUMBER($K25)),"",IF(INDEX(Habiletés!$C$7:$C$46,$K25)="","","Utilisation du français oral "&amp;INDEX(Habiletés!$C$7:$C$46,$K25)&amp;"; ")&amp;IF(INDEX(Habiletés!$D$7:$D$46,$K25)="","","Fiabilité "&amp;INDEX(Habiletés!$D$7:$D$46,$K25)&amp;"; ")&amp;IF(INDEX(Habiletés!$E$7:$E$46,$K25)="","","Sens de l'organisation "&amp;INDEX(Habiletés!$E$7:$E$46,$K25)&amp;"; ")&amp;IF(INDEX(Habiletés!$F$7:$F$46,$K25)="","","Autonomie "&amp;INDEX(Habiletés!$F$7:$F$46,$K25)&amp;"; ")&amp;IF(INDEX(Habiletés!$G$7:$G$46,$K25)="","","Esprit de collaboration "&amp;INDEX(Habiletés!$G$7:$G$46,$K25)&amp;"; ")&amp;IF(INDEX(Habiletés!$H$7:$H$46,$K25)="","","Sens de l'initiative "&amp;INDEX(Habiletés!$H$7:$H$46,$K25)&amp;"; ")&amp;IF(INDEX(Habiletés!$I$7:$I$46,$K25)="","","Autorégulation "&amp;INDEX(Habiletés!$I$7:$I$46,$K25)&amp;"; "))</f>
        <v/>
      </c>
    </row>
    <row r="26" spans="1:54" ht="62" customHeight="1" x14ac:dyDescent="0.45">
      <c r="A26" s="95" t="str">
        <f>IF('Carnet de notes'!$B32="","",'Carnet de notes'!$A32)</f>
        <v/>
      </c>
      <c r="B26" s="95" t="str">
        <f>IF($A26="","",'Carnet de notes'!$C32&amp;"")</f>
        <v/>
      </c>
      <c r="C26" s="96" t="str">
        <f>IF($A26="","",'Carnet de notes'!$D32)</f>
        <v/>
      </c>
      <c r="D26" s="95" t="str">
        <f>IF($A26="","",'Carnet de notes'!$E32&amp;"")</f>
        <v/>
      </c>
      <c r="E26" s="95" t="str">
        <f t="shared" si="0"/>
        <v/>
      </c>
      <c r="F26" s="95" t="str">
        <f t="shared" si="1"/>
        <v/>
      </c>
      <c r="G26" s="95" t="str">
        <f>IF($A26="","",'Carnet de notes'!$L32&amp;"")</f>
        <v/>
      </c>
      <c r="H26" s="95" t="str">
        <f t="shared" si="2"/>
        <v/>
      </c>
      <c r="I26" s="95" t="str">
        <f>IF(NOT(ISNUMBER($K26)),"",INDEX(Habiletés!$J$7:$J$46,$K26)&amp;"")</f>
        <v/>
      </c>
      <c r="K26" s="94" t="str">
        <f>IF($A26="","",IFERROR(MATCH($A26,Habiletés!$A$7:$A$46,0),""))</f>
        <v/>
      </c>
      <c r="L26" s="94" t="str">
        <f>IF(OR($A26="",'Carnet de notes'!M32=""),"",IF('Carnet de notes'!M$3="","Travail 1",'Carnet de notes'!M$3)&amp;" "&amp;IF(ISNUMBER('Carnet de notes'!M32),SUBSTITUTE(TEXT('Carnet de notes'!M32/('Carnet de notes'!M$6+100*('Carnet de notes'!M$6="")),"0%"),"%"," %"),IF('Carnet de notes'!M32="M","manquant","exempté"))&amp;"; ")</f>
        <v/>
      </c>
      <c r="M26" s="94" t="str">
        <f>IF(OR($A26="",'Carnet de notes'!N32=""),"",IF('Carnet de notes'!N$3="","Travail 2",'Carnet de notes'!N$3)&amp;" "&amp;IF(ISNUMBER('Carnet de notes'!N32),SUBSTITUTE(TEXT('Carnet de notes'!N32/('Carnet de notes'!N$6+100*('Carnet de notes'!N$6="")),"0%"),"%"," %"),IF('Carnet de notes'!N32="M","manquant","exempté"))&amp;"; ")</f>
        <v/>
      </c>
      <c r="N26" s="94" t="str">
        <f>IF(OR($A26="",'Carnet de notes'!O32=""),"",IF('Carnet de notes'!O$3="","Travail 3",'Carnet de notes'!O$3)&amp;" "&amp;IF(ISNUMBER('Carnet de notes'!O32),SUBSTITUTE(TEXT('Carnet de notes'!O32/('Carnet de notes'!O$6+100*('Carnet de notes'!O$6="")),"0%"),"%"," %"),IF('Carnet de notes'!O32="M","manquant","exempté"))&amp;"; ")</f>
        <v/>
      </c>
      <c r="O26" s="94" t="str">
        <f>IF(OR($A26="",'Carnet de notes'!P32=""),"",IF('Carnet de notes'!P$3="","Travail 4",'Carnet de notes'!P$3)&amp;" "&amp;IF(ISNUMBER('Carnet de notes'!P32),SUBSTITUTE(TEXT('Carnet de notes'!P32/('Carnet de notes'!P$6+100*('Carnet de notes'!P$6="")),"0%"),"%"," %"),IF('Carnet de notes'!P32="M","manquant","exempté"))&amp;"; ")</f>
        <v/>
      </c>
      <c r="P26" s="94" t="str">
        <f>IF(OR($A26="",'Carnet de notes'!Q32=""),"",IF('Carnet de notes'!Q$3="","Travail 5",'Carnet de notes'!Q$3)&amp;" "&amp;IF(ISNUMBER('Carnet de notes'!Q32),SUBSTITUTE(TEXT('Carnet de notes'!Q32/('Carnet de notes'!Q$6+100*('Carnet de notes'!Q$6="")),"0%"),"%"," %"),IF('Carnet de notes'!Q32="M","manquant","exempté"))&amp;"; ")</f>
        <v/>
      </c>
      <c r="Q26" s="94" t="str">
        <f>IF(OR($A26="",'Carnet de notes'!R32=""),"",IF('Carnet de notes'!R$3="","Travail 6",'Carnet de notes'!R$3)&amp;" "&amp;IF(ISNUMBER('Carnet de notes'!R32),SUBSTITUTE(TEXT('Carnet de notes'!R32/('Carnet de notes'!R$6+100*('Carnet de notes'!R$6="")),"0%"),"%"," %"),IF('Carnet de notes'!R32="M","manquant","exempté"))&amp;"; ")</f>
        <v/>
      </c>
      <c r="R26" s="94" t="str">
        <f>IF(OR($A26="",'Carnet de notes'!S32=""),"",IF('Carnet de notes'!S$3="","Travail 7",'Carnet de notes'!S$3)&amp;" "&amp;IF(ISNUMBER('Carnet de notes'!S32),SUBSTITUTE(TEXT('Carnet de notes'!S32/('Carnet de notes'!S$6+100*('Carnet de notes'!S$6="")),"0%"),"%"," %"),IF('Carnet de notes'!S32="M","manquant","exempté"))&amp;"; ")</f>
        <v/>
      </c>
      <c r="S26" s="94" t="str">
        <f>IF(OR($A26="",'Carnet de notes'!T32=""),"",IF('Carnet de notes'!T$3="","Travail 8",'Carnet de notes'!T$3)&amp;" "&amp;IF(ISNUMBER('Carnet de notes'!T32),SUBSTITUTE(TEXT('Carnet de notes'!T32/('Carnet de notes'!T$6+100*('Carnet de notes'!T$6="")),"0%"),"%"," %"),IF('Carnet de notes'!T32="M","manquant","exempté"))&amp;"; ")</f>
        <v/>
      </c>
      <c r="T26" s="94" t="str">
        <f>IF(OR($A26="",'Carnet de notes'!U32=""),"",IF('Carnet de notes'!U$3="","Travail 9",'Carnet de notes'!U$3)&amp;" "&amp;IF(ISNUMBER('Carnet de notes'!U32),SUBSTITUTE(TEXT('Carnet de notes'!U32/('Carnet de notes'!U$6+100*('Carnet de notes'!U$6="")),"0%"),"%"," %"),IF('Carnet de notes'!U32="M","manquant","exempté"))&amp;"; ")</f>
        <v/>
      </c>
      <c r="U26" s="94" t="str">
        <f>IF(OR($A26="",'Carnet de notes'!V32=""),"",IF('Carnet de notes'!V$3="","Travail 10",'Carnet de notes'!V$3)&amp;" "&amp;IF(ISNUMBER('Carnet de notes'!V32),SUBSTITUTE(TEXT('Carnet de notes'!V32/('Carnet de notes'!V$6+100*('Carnet de notes'!V$6="")),"0%"),"%"," %"),IF('Carnet de notes'!V32="M","manquant","exempté"))&amp;"; ")</f>
        <v/>
      </c>
      <c r="V26" s="94" t="str">
        <f>IF(OR($A26="",'Carnet de notes'!W32=""),"",IF('Carnet de notes'!W$3="","Travail 11",'Carnet de notes'!W$3)&amp;" "&amp;IF(ISNUMBER('Carnet de notes'!W32),SUBSTITUTE(TEXT('Carnet de notes'!W32/('Carnet de notes'!W$6+100*('Carnet de notes'!W$6="")),"0%"),"%"," %"),IF('Carnet de notes'!W32="M","manquant","exempté"))&amp;"; ")</f>
        <v/>
      </c>
      <c r="W26" s="94" t="str">
        <f>IF(OR($A26="",'Carnet de notes'!X32=""),"",IF('Carnet de notes'!X$3="","Travail 12",'Carnet de notes'!X$3)&amp;" "&amp;IF(ISNUMBER('Carnet de notes'!X32),SUBSTITUTE(TEXT('Carnet de notes'!X32/('Carnet de notes'!X$6+100*('Carnet de notes'!X$6="")),"0%"),"%"," %"),IF('Carnet de notes'!X32="M","manquant","exempté"))&amp;"; ")</f>
        <v/>
      </c>
      <c r="X26" s="94" t="str">
        <f>IF(OR($A26="",'Carnet de notes'!Y32=""),"",IF('Carnet de notes'!Y$3="","Travail 13",'Carnet de notes'!Y$3)&amp;" "&amp;IF(ISNUMBER('Carnet de notes'!Y32),SUBSTITUTE(TEXT('Carnet de notes'!Y32/('Carnet de notes'!Y$6+100*('Carnet de notes'!Y$6="")),"0%"),"%"," %"),IF('Carnet de notes'!Y32="M","manquant","exempté"))&amp;"; ")</f>
        <v/>
      </c>
      <c r="Y26" s="94" t="str">
        <f>IF(OR($A26="",'Carnet de notes'!Z32=""),"",IF('Carnet de notes'!Z$3="","Travail 14",'Carnet de notes'!Z$3)&amp;" "&amp;IF(ISNUMBER('Carnet de notes'!Z32),SUBSTITUTE(TEXT('Carnet de notes'!Z32/('Carnet de notes'!Z$6+100*('Carnet de notes'!Z$6="")),"0%"),"%"," %"),IF('Carnet de notes'!Z32="M","manquant","exempté"))&amp;"; ")</f>
        <v/>
      </c>
      <c r="Z26" s="94" t="str">
        <f>IF(OR($A26="",'Carnet de notes'!AA32=""),"",IF('Carnet de notes'!AA$3="","Travail 15",'Carnet de notes'!AA$3)&amp;" "&amp;IF(ISNUMBER('Carnet de notes'!AA32),SUBSTITUTE(TEXT('Carnet de notes'!AA32/('Carnet de notes'!AA$6+100*('Carnet de notes'!AA$6="")),"0%"),"%"," %"),IF('Carnet de notes'!AA32="M","manquant","exempté"))&amp;"; ")</f>
        <v/>
      </c>
      <c r="AA26" s="94" t="str">
        <f>IF(OR($A26="",'Carnet de notes'!AB32=""),"",IF('Carnet de notes'!AB$3="","Travail 16",'Carnet de notes'!AB$3)&amp;" "&amp;IF(ISNUMBER('Carnet de notes'!AB32),SUBSTITUTE(TEXT('Carnet de notes'!AB32/('Carnet de notes'!AB$6+100*('Carnet de notes'!AB$6="")),"0%"),"%"," %"),IF('Carnet de notes'!AB32="M","manquant","exempté"))&amp;"; ")</f>
        <v/>
      </c>
      <c r="AB26" s="94" t="str">
        <f>IF(OR($A26="",'Carnet de notes'!AC32=""),"",IF('Carnet de notes'!AC$3="","Travail 17",'Carnet de notes'!AC$3)&amp;" "&amp;IF(ISNUMBER('Carnet de notes'!AC32),SUBSTITUTE(TEXT('Carnet de notes'!AC32/('Carnet de notes'!AC$6+100*('Carnet de notes'!AC$6="")),"0%"),"%"," %"),IF('Carnet de notes'!AC32="M","manquant","exempté"))&amp;"; ")</f>
        <v/>
      </c>
      <c r="AC26" s="94" t="str">
        <f>IF(OR($A26="",'Carnet de notes'!AD32=""),"",IF('Carnet de notes'!AD$3="","Travail 18",'Carnet de notes'!AD$3)&amp;" "&amp;IF(ISNUMBER('Carnet de notes'!AD32),SUBSTITUTE(TEXT('Carnet de notes'!AD32/('Carnet de notes'!AD$6+100*('Carnet de notes'!AD$6="")),"0%"),"%"," %"),IF('Carnet de notes'!AD32="M","manquant","exempté"))&amp;"; ")</f>
        <v/>
      </c>
      <c r="AD26" s="94" t="str">
        <f>IF(OR($A26="",'Carnet de notes'!AE32=""),"",IF('Carnet de notes'!AE$3="","Travail 19",'Carnet de notes'!AE$3)&amp;" "&amp;IF(ISNUMBER('Carnet de notes'!AE32),SUBSTITUTE(TEXT('Carnet de notes'!AE32/('Carnet de notes'!AE$6+100*('Carnet de notes'!AE$6="")),"0%"),"%"," %"),IF('Carnet de notes'!AE32="M","manquant","exempté"))&amp;"; ")</f>
        <v/>
      </c>
      <c r="AE26" s="94" t="str">
        <f>IF(OR($A26="",'Carnet de notes'!AF32=""),"",IF('Carnet de notes'!AF$3="","Travail 20",'Carnet de notes'!AF$3)&amp;" "&amp;IF(ISNUMBER('Carnet de notes'!AF32),SUBSTITUTE(TEXT('Carnet de notes'!AF32/('Carnet de notes'!AF$6+100*('Carnet de notes'!AF$6="")),"0%"),"%"," %"),IF('Carnet de notes'!AF32="M","manquant","exempté"))&amp;"; ")</f>
        <v/>
      </c>
      <c r="AF26" s="94" t="str">
        <f>IF(OR($A26="",'Carnet de notes'!AG32=""),"",IF('Carnet de notes'!AG$3="","Travail 21",'Carnet de notes'!AG$3)&amp;" "&amp;IF(ISNUMBER('Carnet de notes'!AG32),SUBSTITUTE(TEXT('Carnet de notes'!AG32/('Carnet de notes'!AG$6+100*('Carnet de notes'!AG$6="")),"0%"),"%"," %"),IF('Carnet de notes'!AG32="M","manquant","exempté"))&amp;"; ")</f>
        <v/>
      </c>
      <c r="AG26" s="94" t="str">
        <f>IF(OR($A26="",'Carnet de notes'!AH32=""),"",IF('Carnet de notes'!AH$3="","Travail 22",'Carnet de notes'!AH$3)&amp;" "&amp;IF(ISNUMBER('Carnet de notes'!AH32),SUBSTITUTE(TEXT('Carnet de notes'!AH32/('Carnet de notes'!AH$6+100*('Carnet de notes'!AH$6="")),"0%"),"%"," %"),IF('Carnet de notes'!AH32="M","manquant","exempté"))&amp;"; ")</f>
        <v/>
      </c>
      <c r="AH26" s="94" t="str">
        <f>IF(OR($A26="",'Carnet de notes'!AI32=""),"",IF('Carnet de notes'!AI$3="","Travail 23",'Carnet de notes'!AI$3)&amp;" "&amp;IF(ISNUMBER('Carnet de notes'!AI32),SUBSTITUTE(TEXT('Carnet de notes'!AI32/('Carnet de notes'!AI$6+100*('Carnet de notes'!AI$6="")),"0%"),"%"," %"),IF('Carnet de notes'!AI32="M","manquant","exempté"))&amp;"; ")</f>
        <v/>
      </c>
      <c r="AI26" s="94" t="str">
        <f>IF(OR($A26="",'Carnet de notes'!AJ32=""),"",IF('Carnet de notes'!AJ$3="","Travail 24",'Carnet de notes'!AJ$3)&amp;" "&amp;IF(ISNUMBER('Carnet de notes'!AJ32),SUBSTITUTE(TEXT('Carnet de notes'!AJ32/('Carnet de notes'!AJ$6+100*('Carnet de notes'!AJ$6="")),"0%"),"%"," %"),IF('Carnet de notes'!AJ32="M","manquant","exempté"))&amp;"; ")</f>
        <v/>
      </c>
      <c r="AJ26" s="94" t="str">
        <f>IF(OR($A26="",'Carnet de notes'!AK32=""),"",IF('Carnet de notes'!AK$3="","Travail 25",'Carnet de notes'!AK$3)&amp;" "&amp;IF(ISNUMBER('Carnet de notes'!AK32),SUBSTITUTE(TEXT('Carnet de notes'!AK32/('Carnet de notes'!AK$6+100*('Carnet de notes'!AK$6="")),"0%"),"%"," %"),IF('Carnet de notes'!AK32="M","manquant","exempté"))&amp;"; ")</f>
        <v/>
      </c>
      <c r="AK26" s="94" t="str">
        <f>IF(OR($A26="",'Carnet de notes'!AL32=""),"",IF('Carnet de notes'!AL$3="","Travail 26",'Carnet de notes'!AL$3)&amp;" "&amp;IF(ISNUMBER('Carnet de notes'!AL32),SUBSTITUTE(TEXT('Carnet de notes'!AL32/('Carnet de notes'!AL$6+100*('Carnet de notes'!AL$6="")),"0%"),"%"," %"),IF('Carnet de notes'!AL32="M","manquant","exempté"))&amp;"; ")</f>
        <v/>
      </c>
      <c r="AL26" s="94" t="str">
        <f>IF(OR($A26="",'Carnet de notes'!AM32=""),"",IF('Carnet de notes'!AM$3="","Travail 27",'Carnet de notes'!AM$3)&amp;" "&amp;IF(ISNUMBER('Carnet de notes'!AM32),SUBSTITUTE(TEXT('Carnet de notes'!AM32/('Carnet de notes'!AM$6+100*('Carnet de notes'!AM$6="")),"0%"),"%"," %"),IF('Carnet de notes'!AM32="M","manquant","exempté"))&amp;"; ")</f>
        <v/>
      </c>
      <c r="AM26" s="94" t="str">
        <f>IF(OR($A26="",'Carnet de notes'!AN32=""),"",IF('Carnet de notes'!AN$3="","Travail 28",'Carnet de notes'!AN$3)&amp;" "&amp;IF(ISNUMBER('Carnet de notes'!AN32),SUBSTITUTE(TEXT('Carnet de notes'!AN32/('Carnet de notes'!AN$6+100*('Carnet de notes'!AN$6="")),"0%"),"%"," %"),IF('Carnet de notes'!AN32="M","manquant","exempté"))&amp;"; ")</f>
        <v/>
      </c>
      <c r="AN26" s="94" t="str">
        <f>IF(OR($A26="",'Carnet de notes'!AO32=""),"",IF('Carnet de notes'!AO$3="","Travail 29",'Carnet de notes'!AO$3)&amp;" "&amp;IF(ISNUMBER('Carnet de notes'!AO32),SUBSTITUTE(TEXT('Carnet de notes'!AO32/('Carnet de notes'!AO$6+100*('Carnet de notes'!AO$6="")),"0%"),"%"," %"),IF('Carnet de notes'!AO32="M","manquant","exempté"))&amp;"; ")</f>
        <v/>
      </c>
      <c r="AO26" s="94" t="str">
        <f>IF(OR($A26="",'Carnet de notes'!AP32=""),"",IF('Carnet de notes'!AP$3="","Travail 30",'Carnet de notes'!AP$3)&amp;" "&amp;IF(ISNUMBER('Carnet de notes'!AP32),SUBSTITUTE(TEXT('Carnet de notes'!AP32/('Carnet de notes'!AP$6+100*('Carnet de notes'!AP$6="")),"0%"),"%"," %"),IF('Carnet de notes'!AP32="M","manquant","exempté"))&amp;"; ")</f>
        <v/>
      </c>
      <c r="AP26" s="94" t="str">
        <f>IF(OR($A26="",'Carnet de notes'!AQ32=""),"",IF('Carnet de notes'!AQ$3="","Travail 31",'Carnet de notes'!AQ$3)&amp;" "&amp;IF(ISNUMBER('Carnet de notes'!AQ32),SUBSTITUTE(TEXT('Carnet de notes'!AQ32/('Carnet de notes'!AQ$6+100*('Carnet de notes'!AQ$6="")),"0%"),"%"," %"),IF('Carnet de notes'!AQ32="M","manquant","exempté"))&amp;"; ")</f>
        <v/>
      </c>
      <c r="AQ26" s="94" t="str">
        <f>IF(OR($A26="",'Carnet de notes'!AR32=""),"",IF('Carnet de notes'!AR$3="","Travail 32",'Carnet de notes'!AR$3)&amp;" "&amp;IF(ISNUMBER('Carnet de notes'!AR32),SUBSTITUTE(TEXT('Carnet de notes'!AR32/('Carnet de notes'!AR$6+100*('Carnet de notes'!AR$6="")),"0%"),"%"," %"),IF('Carnet de notes'!AR32="M","manquant","exempté"))&amp;"; ")</f>
        <v/>
      </c>
      <c r="AR26" s="94" t="str">
        <f>IF(OR($A26="",'Carnet de notes'!AS32=""),"",IF('Carnet de notes'!AS$3="","Travail 33",'Carnet de notes'!AS$3)&amp;" "&amp;IF(ISNUMBER('Carnet de notes'!AS32),SUBSTITUTE(TEXT('Carnet de notes'!AS32/('Carnet de notes'!AS$6+100*('Carnet de notes'!AS$6="")),"0%"),"%"," %"),IF('Carnet de notes'!AS32="M","manquant","exempté"))&amp;"; ")</f>
        <v/>
      </c>
      <c r="AS26" s="94" t="str">
        <f>IF(OR($A26="",'Carnet de notes'!AT32=""),"",IF('Carnet de notes'!AT$3="","Travail 34",'Carnet de notes'!AT$3)&amp;" "&amp;IF(ISNUMBER('Carnet de notes'!AT32),SUBSTITUTE(TEXT('Carnet de notes'!AT32/('Carnet de notes'!AT$6+100*('Carnet de notes'!AT$6="")),"0%"),"%"," %"),IF('Carnet de notes'!AT32="M","manquant","exempté"))&amp;"; ")</f>
        <v/>
      </c>
      <c r="AT26" s="94" t="str">
        <f>IF(OR($A26="",'Carnet de notes'!AU32=""),"",IF('Carnet de notes'!AU$3="","Travail 35",'Carnet de notes'!AU$3)&amp;" "&amp;IF(ISNUMBER('Carnet de notes'!AU32),SUBSTITUTE(TEXT('Carnet de notes'!AU32/('Carnet de notes'!AU$6+100*('Carnet de notes'!AU$6="")),"0%"),"%"," %"),IF('Carnet de notes'!AU32="M","manquant","exempté"))&amp;"; ")</f>
        <v/>
      </c>
      <c r="AU26" s="94" t="str">
        <f>IF(OR($A26="",'Carnet de notes'!AV32=""),"",IF('Carnet de notes'!AV$3="","Travail 36",'Carnet de notes'!AV$3)&amp;" "&amp;IF(ISNUMBER('Carnet de notes'!AV32),SUBSTITUTE(TEXT('Carnet de notes'!AV32/('Carnet de notes'!AV$6+100*('Carnet de notes'!AV$6="")),"0%"),"%"," %"),IF('Carnet de notes'!AV32="M","manquant","exempté"))&amp;"; ")</f>
        <v/>
      </c>
      <c r="AV26" s="94" t="str">
        <f>IF(OR($A26="",'Carnet de notes'!AW32=""),"",IF('Carnet de notes'!AW$3="","Travail 37",'Carnet de notes'!AW$3)&amp;" "&amp;IF(ISNUMBER('Carnet de notes'!AW32),SUBSTITUTE(TEXT('Carnet de notes'!AW32/('Carnet de notes'!AW$6+100*('Carnet de notes'!AW$6="")),"0%"),"%"," %"),IF('Carnet de notes'!AW32="M","manquant","exempté"))&amp;"; ")</f>
        <v/>
      </c>
      <c r="AW26" s="94" t="str">
        <f>IF(OR($A26="",'Carnet de notes'!AX32=""),"",IF('Carnet de notes'!AX$3="","Travail 38",'Carnet de notes'!AX$3)&amp;" "&amp;IF(ISNUMBER('Carnet de notes'!AX32),SUBSTITUTE(TEXT('Carnet de notes'!AX32/('Carnet de notes'!AX$6+100*('Carnet de notes'!AX$6="")),"0%"),"%"," %"),IF('Carnet de notes'!AX32="M","manquant","exempté"))&amp;"; ")</f>
        <v/>
      </c>
      <c r="AX26" s="94" t="str">
        <f>IF(OR($A26="",'Carnet de notes'!AY32=""),"",IF('Carnet de notes'!AY$3="","Travail 39",'Carnet de notes'!AY$3)&amp;" "&amp;IF(ISNUMBER('Carnet de notes'!AY32),SUBSTITUTE(TEXT('Carnet de notes'!AY32/('Carnet de notes'!AY$6+100*('Carnet de notes'!AY$6="")),"0%"),"%"," %"),IF('Carnet de notes'!AY32="M","manquant","exempté"))&amp;"; ")</f>
        <v/>
      </c>
      <c r="AY26" s="94" t="str">
        <f>IF(OR($A26="",'Carnet de notes'!AZ32=""),"",IF('Carnet de notes'!AZ$3="","Travail 40",'Carnet de notes'!AZ$3)&amp;" "&amp;IF(ISNUMBER('Carnet de notes'!AZ32),SUBSTITUTE(TEXT('Carnet de notes'!AZ32/('Carnet de notes'!AZ$6+100*('Carnet de notes'!AZ$6="")),"0%"),"%"," %"),IF('Carnet de notes'!AZ32="M","manquant","exempté"))&amp;"; ")</f>
        <v/>
      </c>
      <c r="AZ26" s="94" t="str">
        <f>IF($A26="","",IF(ISNUMBER('Carnet de notes'!F32),'Carnet de notes'!F$3&amp;" "&amp;SUBSTITUTE(TEXT('Carnet de notes'!F32,"0%"),"%"," %")&amp;"; ","")&amp;IF(ISNUMBER('Carnet de notes'!G32),'Carnet de notes'!G$3&amp;" "&amp;SUBSTITUTE(TEXT('Carnet de notes'!G32,"0%"),"%"," %")&amp;"; ","")&amp;IF(ISNUMBER('Carnet de notes'!H32),'Carnet de notes'!H$3&amp;" "&amp;SUBSTITUTE(TEXT('Carnet de notes'!H32,"0%"),"%"," %")&amp;"; ","")&amp;IF(ISNUMBER('Carnet de notes'!I32),'Carnet de notes'!I$3&amp;" "&amp;SUBSTITUTE(TEXT('Carnet de notes'!I32,"0%"),"%"," %")&amp;"; ","")&amp;IF(ISNUMBER('Carnet de notes'!J32),'Carnet de notes'!J$3&amp;" "&amp;SUBSTITUTE(TEXT('Carnet de notes'!J32,"0%"),"%"," %")&amp;"; ","")&amp;IF(ISNUMBER('Carnet de notes'!K32),'Carnet de notes'!K$3&amp;" "&amp;SUBSTITUTE(TEXT('Carnet de notes'!K32,"0%"),"%"," %")&amp;"; ",""))</f>
        <v/>
      </c>
      <c r="BA26" s="94" t="str">
        <f t="shared" si="3"/>
        <v/>
      </c>
      <c r="BB26" s="94" t="str">
        <f>IF(NOT(ISNUMBER($K26)),"",IF(INDEX(Habiletés!$C$7:$C$46,$K26)="","","Utilisation du français oral "&amp;INDEX(Habiletés!$C$7:$C$46,$K26)&amp;"; ")&amp;IF(INDEX(Habiletés!$D$7:$D$46,$K26)="","","Fiabilité "&amp;INDEX(Habiletés!$D$7:$D$46,$K26)&amp;"; ")&amp;IF(INDEX(Habiletés!$E$7:$E$46,$K26)="","","Sens de l'organisation "&amp;INDEX(Habiletés!$E$7:$E$46,$K26)&amp;"; ")&amp;IF(INDEX(Habiletés!$F$7:$F$46,$K26)="","","Autonomie "&amp;INDEX(Habiletés!$F$7:$F$46,$K26)&amp;"; ")&amp;IF(INDEX(Habiletés!$G$7:$G$46,$K26)="","","Esprit de collaboration "&amp;INDEX(Habiletés!$G$7:$G$46,$K26)&amp;"; ")&amp;IF(INDEX(Habiletés!$H$7:$H$46,$K26)="","","Sens de l'initiative "&amp;INDEX(Habiletés!$H$7:$H$46,$K26)&amp;"; ")&amp;IF(INDEX(Habiletés!$I$7:$I$46,$K26)="","","Autorégulation "&amp;INDEX(Habiletés!$I$7:$I$46,$K26)&amp;"; "))</f>
        <v/>
      </c>
    </row>
    <row r="27" spans="1:54" ht="62" customHeight="1" x14ac:dyDescent="0.45">
      <c r="A27" s="95" t="str">
        <f>IF('Carnet de notes'!$B33="","",'Carnet de notes'!$A33)</f>
        <v/>
      </c>
      <c r="B27" s="95" t="str">
        <f>IF($A27="","",'Carnet de notes'!$C33&amp;"")</f>
        <v/>
      </c>
      <c r="C27" s="96" t="str">
        <f>IF($A27="","",'Carnet de notes'!$D33)</f>
        <v/>
      </c>
      <c r="D27" s="95" t="str">
        <f>IF($A27="","",'Carnet de notes'!$E33&amp;"")</f>
        <v/>
      </c>
      <c r="E27" s="95" t="str">
        <f t="shared" si="0"/>
        <v/>
      </c>
      <c r="F27" s="95" t="str">
        <f t="shared" si="1"/>
        <v/>
      </c>
      <c r="G27" s="95" t="str">
        <f>IF($A27="","",'Carnet de notes'!$L33&amp;"")</f>
        <v/>
      </c>
      <c r="H27" s="95" t="str">
        <f t="shared" si="2"/>
        <v/>
      </c>
      <c r="I27" s="95" t="str">
        <f>IF(NOT(ISNUMBER($K27)),"",INDEX(Habiletés!$J$7:$J$46,$K27)&amp;"")</f>
        <v/>
      </c>
      <c r="K27" s="94" t="str">
        <f>IF($A27="","",IFERROR(MATCH($A27,Habiletés!$A$7:$A$46,0),""))</f>
        <v/>
      </c>
      <c r="L27" s="94" t="str">
        <f>IF(OR($A27="",'Carnet de notes'!M33=""),"",IF('Carnet de notes'!M$3="","Travail 1",'Carnet de notes'!M$3)&amp;" "&amp;IF(ISNUMBER('Carnet de notes'!M33),SUBSTITUTE(TEXT('Carnet de notes'!M33/('Carnet de notes'!M$6+100*('Carnet de notes'!M$6="")),"0%"),"%"," %"),IF('Carnet de notes'!M33="M","manquant","exempté"))&amp;"; ")</f>
        <v/>
      </c>
      <c r="M27" s="94" t="str">
        <f>IF(OR($A27="",'Carnet de notes'!N33=""),"",IF('Carnet de notes'!N$3="","Travail 2",'Carnet de notes'!N$3)&amp;" "&amp;IF(ISNUMBER('Carnet de notes'!N33),SUBSTITUTE(TEXT('Carnet de notes'!N33/('Carnet de notes'!N$6+100*('Carnet de notes'!N$6="")),"0%"),"%"," %"),IF('Carnet de notes'!N33="M","manquant","exempté"))&amp;"; ")</f>
        <v/>
      </c>
      <c r="N27" s="94" t="str">
        <f>IF(OR($A27="",'Carnet de notes'!O33=""),"",IF('Carnet de notes'!O$3="","Travail 3",'Carnet de notes'!O$3)&amp;" "&amp;IF(ISNUMBER('Carnet de notes'!O33),SUBSTITUTE(TEXT('Carnet de notes'!O33/('Carnet de notes'!O$6+100*('Carnet de notes'!O$6="")),"0%"),"%"," %"),IF('Carnet de notes'!O33="M","manquant","exempté"))&amp;"; ")</f>
        <v/>
      </c>
      <c r="O27" s="94" t="str">
        <f>IF(OR($A27="",'Carnet de notes'!P33=""),"",IF('Carnet de notes'!P$3="","Travail 4",'Carnet de notes'!P$3)&amp;" "&amp;IF(ISNUMBER('Carnet de notes'!P33),SUBSTITUTE(TEXT('Carnet de notes'!P33/('Carnet de notes'!P$6+100*('Carnet de notes'!P$6="")),"0%"),"%"," %"),IF('Carnet de notes'!P33="M","manquant","exempté"))&amp;"; ")</f>
        <v/>
      </c>
      <c r="P27" s="94" t="str">
        <f>IF(OR($A27="",'Carnet de notes'!Q33=""),"",IF('Carnet de notes'!Q$3="","Travail 5",'Carnet de notes'!Q$3)&amp;" "&amp;IF(ISNUMBER('Carnet de notes'!Q33),SUBSTITUTE(TEXT('Carnet de notes'!Q33/('Carnet de notes'!Q$6+100*('Carnet de notes'!Q$6="")),"0%"),"%"," %"),IF('Carnet de notes'!Q33="M","manquant","exempté"))&amp;"; ")</f>
        <v/>
      </c>
      <c r="Q27" s="94" t="str">
        <f>IF(OR($A27="",'Carnet de notes'!R33=""),"",IF('Carnet de notes'!R$3="","Travail 6",'Carnet de notes'!R$3)&amp;" "&amp;IF(ISNUMBER('Carnet de notes'!R33),SUBSTITUTE(TEXT('Carnet de notes'!R33/('Carnet de notes'!R$6+100*('Carnet de notes'!R$6="")),"0%"),"%"," %"),IF('Carnet de notes'!R33="M","manquant","exempté"))&amp;"; ")</f>
        <v/>
      </c>
      <c r="R27" s="94" t="str">
        <f>IF(OR($A27="",'Carnet de notes'!S33=""),"",IF('Carnet de notes'!S$3="","Travail 7",'Carnet de notes'!S$3)&amp;" "&amp;IF(ISNUMBER('Carnet de notes'!S33),SUBSTITUTE(TEXT('Carnet de notes'!S33/('Carnet de notes'!S$6+100*('Carnet de notes'!S$6="")),"0%"),"%"," %"),IF('Carnet de notes'!S33="M","manquant","exempté"))&amp;"; ")</f>
        <v/>
      </c>
      <c r="S27" s="94" t="str">
        <f>IF(OR($A27="",'Carnet de notes'!T33=""),"",IF('Carnet de notes'!T$3="","Travail 8",'Carnet de notes'!T$3)&amp;" "&amp;IF(ISNUMBER('Carnet de notes'!T33),SUBSTITUTE(TEXT('Carnet de notes'!T33/('Carnet de notes'!T$6+100*('Carnet de notes'!T$6="")),"0%"),"%"," %"),IF('Carnet de notes'!T33="M","manquant","exempté"))&amp;"; ")</f>
        <v/>
      </c>
      <c r="T27" s="94" t="str">
        <f>IF(OR($A27="",'Carnet de notes'!U33=""),"",IF('Carnet de notes'!U$3="","Travail 9",'Carnet de notes'!U$3)&amp;" "&amp;IF(ISNUMBER('Carnet de notes'!U33),SUBSTITUTE(TEXT('Carnet de notes'!U33/('Carnet de notes'!U$6+100*('Carnet de notes'!U$6="")),"0%"),"%"," %"),IF('Carnet de notes'!U33="M","manquant","exempté"))&amp;"; ")</f>
        <v/>
      </c>
      <c r="U27" s="94" t="str">
        <f>IF(OR($A27="",'Carnet de notes'!V33=""),"",IF('Carnet de notes'!V$3="","Travail 10",'Carnet de notes'!V$3)&amp;" "&amp;IF(ISNUMBER('Carnet de notes'!V33),SUBSTITUTE(TEXT('Carnet de notes'!V33/('Carnet de notes'!V$6+100*('Carnet de notes'!V$6="")),"0%"),"%"," %"),IF('Carnet de notes'!V33="M","manquant","exempté"))&amp;"; ")</f>
        <v/>
      </c>
      <c r="V27" s="94" t="str">
        <f>IF(OR($A27="",'Carnet de notes'!W33=""),"",IF('Carnet de notes'!W$3="","Travail 11",'Carnet de notes'!W$3)&amp;" "&amp;IF(ISNUMBER('Carnet de notes'!W33),SUBSTITUTE(TEXT('Carnet de notes'!W33/('Carnet de notes'!W$6+100*('Carnet de notes'!W$6="")),"0%"),"%"," %"),IF('Carnet de notes'!W33="M","manquant","exempté"))&amp;"; ")</f>
        <v/>
      </c>
      <c r="W27" s="94" t="str">
        <f>IF(OR($A27="",'Carnet de notes'!X33=""),"",IF('Carnet de notes'!X$3="","Travail 12",'Carnet de notes'!X$3)&amp;" "&amp;IF(ISNUMBER('Carnet de notes'!X33),SUBSTITUTE(TEXT('Carnet de notes'!X33/('Carnet de notes'!X$6+100*('Carnet de notes'!X$6="")),"0%"),"%"," %"),IF('Carnet de notes'!X33="M","manquant","exempté"))&amp;"; ")</f>
        <v/>
      </c>
      <c r="X27" s="94" t="str">
        <f>IF(OR($A27="",'Carnet de notes'!Y33=""),"",IF('Carnet de notes'!Y$3="","Travail 13",'Carnet de notes'!Y$3)&amp;" "&amp;IF(ISNUMBER('Carnet de notes'!Y33),SUBSTITUTE(TEXT('Carnet de notes'!Y33/('Carnet de notes'!Y$6+100*('Carnet de notes'!Y$6="")),"0%"),"%"," %"),IF('Carnet de notes'!Y33="M","manquant","exempté"))&amp;"; ")</f>
        <v/>
      </c>
      <c r="Y27" s="94" t="str">
        <f>IF(OR($A27="",'Carnet de notes'!Z33=""),"",IF('Carnet de notes'!Z$3="","Travail 14",'Carnet de notes'!Z$3)&amp;" "&amp;IF(ISNUMBER('Carnet de notes'!Z33),SUBSTITUTE(TEXT('Carnet de notes'!Z33/('Carnet de notes'!Z$6+100*('Carnet de notes'!Z$6="")),"0%"),"%"," %"),IF('Carnet de notes'!Z33="M","manquant","exempté"))&amp;"; ")</f>
        <v/>
      </c>
      <c r="Z27" s="94" t="str">
        <f>IF(OR($A27="",'Carnet de notes'!AA33=""),"",IF('Carnet de notes'!AA$3="","Travail 15",'Carnet de notes'!AA$3)&amp;" "&amp;IF(ISNUMBER('Carnet de notes'!AA33),SUBSTITUTE(TEXT('Carnet de notes'!AA33/('Carnet de notes'!AA$6+100*('Carnet de notes'!AA$6="")),"0%"),"%"," %"),IF('Carnet de notes'!AA33="M","manquant","exempté"))&amp;"; ")</f>
        <v/>
      </c>
      <c r="AA27" s="94" t="str">
        <f>IF(OR($A27="",'Carnet de notes'!AB33=""),"",IF('Carnet de notes'!AB$3="","Travail 16",'Carnet de notes'!AB$3)&amp;" "&amp;IF(ISNUMBER('Carnet de notes'!AB33),SUBSTITUTE(TEXT('Carnet de notes'!AB33/('Carnet de notes'!AB$6+100*('Carnet de notes'!AB$6="")),"0%"),"%"," %"),IF('Carnet de notes'!AB33="M","manquant","exempté"))&amp;"; ")</f>
        <v/>
      </c>
      <c r="AB27" s="94" t="str">
        <f>IF(OR($A27="",'Carnet de notes'!AC33=""),"",IF('Carnet de notes'!AC$3="","Travail 17",'Carnet de notes'!AC$3)&amp;" "&amp;IF(ISNUMBER('Carnet de notes'!AC33),SUBSTITUTE(TEXT('Carnet de notes'!AC33/('Carnet de notes'!AC$6+100*('Carnet de notes'!AC$6="")),"0%"),"%"," %"),IF('Carnet de notes'!AC33="M","manquant","exempté"))&amp;"; ")</f>
        <v/>
      </c>
      <c r="AC27" s="94" t="str">
        <f>IF(OR($A27="",'Carnet de notes'!AD33=""),"",IF('Carnet de notes'!AD$3="","Travail 18",'Carnet de notes'!AD$3)&amp;" "&amp;IF(ISNUMBER('Carnet de notes'!AD33),SUBSTITUTE(TEXT('Carnet de notes'!AD33/('Carnet de notes'!AD$6+100*('Carnet de notes'!AD$6="")),"0%"),"%"," %"),IF('Carnet de notes'!AD33="M","manquant","exempté"))&amp;"; ")</f>
        <v/>
      </c>
      <c r="AD27" s="94" t="str">
        <f>IF(OR($A27="",'Carnet de notes'!AE33=""),"",IF('Carnet de notes'!AE$3="","Travail 19",'Carnet de notes'!AE$3)&amp;" "&amp;IF(ISNUMBER('Carnet de notes'!AE33),SUBSTITUTE(TEXT('Carnet de notes'!AE33/('Carnet de notes'!AE$6+100*('Carnet de notes'!AE$6="")),"0%"),"%"," %"),IF('Carnet de notes'!AE33="M","manquant","exempté"))&amp;"; ")</f>
        <v/>
      </c>
      <c r="AE27" s="94" t="str">
        <f>IF(OR($A27="",'Carnet de notes'!AF33=""),"",IF('Carnet de notes'!AF$3="","Travail 20",'Carnet de notes'!AF$3)&amp;" "&amp;IF(ISNUMBER('Carnet de notes'!AF33),SUBSTITUTE(TEXT('Carnet de notes'!AF33/('Carnet de notes'!AF$6+100*('Carnet de notes'!AF$6="")),"0%"),"%"," %"),IF('Carnet de notes'!AF33="M","manquant","exempté"))&amp;"; ")</f>
        <v/>
      </c>
      <c r="AF27" s="94" t="str">
        <f>IF(OR($A27="",'Carnet de notes'!AG33=""),"",IF('Carnet de notes'!AG$3="","Travail 21",'Carnet de notes'!AG$3)&amp;" "&amp;IF(ISNUMBER('Carnet de notes'!AG33),SUBSTITUTE(TEXT('Carnet de notes'!AG33/('Carnet de notes'!AG$6+100*('Carnet de notes'!AG$6="")),"0%"),"%"," %"),IF('Carnet de notes'!AG33="M","manquant","exempté"))&amp;"; ")</f>
        <v/>
      </c>
      <c r="AG27" s="94" t="str">
        <f>IF(OR($A27="",'Carnet de notes'!AH33=""),"",IF('Carnet de notes'!AH$3="","Travail 22",'Carnet de notes'!AH$3)&amp;" "&amp;IF(ISNUMBER('Carnet de notes'!AH33),SUBSTITUTE(TEXT('Carnet de notes'!AH33/('Carnet de notes'!AH$6+100*('Carnet de notes'!AH$6="")),"0%"),"%"," %"),IF('Carnet de notes'!AH33="M","manquant","exempté"))&amp;"; ")</f>
        <v/>
      </c>
      <c r="AH27" s="94" t="str">
        <f>IF(OR($A27="",'Carnet de notes'!AI33=""),"",IF('Carnet de notes'!AI$3="","Travail 23",'Carnet de notes'!AI$3)&amp;" "&amp;IF(ISNUMBER('Carnet de notes'!AI33),SUBSTITUTE(TEXT('Carnet de notes'!AI33/('Carnet de notes'!AI$6+100*('Carnet de notes'!AI$6="")),"0%"),"%"," %"),IF('Carnet de notes'!AI33="M","manquant","exempté"))&amp;"; ")</f>
        <v/>
      </c>
      <c r="AI27" s="94" t="str">
        <f>IF(OR($A27="",'Carnet de notes'!AJ33=""),"",IF('Carnet de notes'!AJ$3="","Travail 24",'Carnet de notes'!AJ$3)&amp;" "&amp;IF(ISNUMBER('Carnet de notes'!AJ33),SUBSTITUTE(TEXT('Carnet de notes'!AJ33/('Carnet de notes'!AJ$6+100*('Carnet de notes'!AJ$6="")),"0%"),"%"," %"),IF('Carnet de notes'!AJ33="M","manquant","exempté"))&amp;"; ")</f>
        <v/>
      </c>
      <c r="AJ27" s="94" t="str">
        <f>IF(OR($A27="",'Carnet de notes'!AK33=""),"",IF('Carnet de notes'!AK$3="","Travail 25",'Carnet de notes'!AK$3)&amp;" "&amp;IF(ISNUMBER('Carnet de notes'!AK33),SUBSTITUTE(TEXT('Carnet de notes'!AK33/('Carnet de notes'!AK$6+100*('Carnet de notes'!AK$6="")),"0%"),"%"," %"),IF('Carnet de notes'!AK33="M","manquant","exempté"))&amp;"; ")</f>
        <v/>
      </c>
      <c r="AK27" s="94" t="str">
        <f>IF(OR($A27="",'Carnet de notes'!AL33=""),"",IF('Carnet de notes'!AL$3="","Travail 26",'Carnet de notes'!AL$3)&amp;" "&amp;IF(ISNUMBER('Carnet de notes'!AL33),SUBSTITUTE(TEXT('Carnet de notes'!AL33/('Carnet de notes'!AL$6+100*('Carnet de notes'!AL$6="")),"0%"),"%"," %"),IF('Carnet de notes'!AL33="M","manquant","exempté"))&amp;"; ")</f>
        <v/>
      </c>
      <c r="AL27" s="94" t="str">
        <f>IF(OR($A27="",'Carnet de notes'!AM33=""),"",IF('Carnet de notes'!AM$3="","Travail 27",'Carnet de notes'!AM$3)&amp;" "&amp;IF(ISNUMBER('Carnet de notes'!AM33),SUBSTITUTE(TEXT('Carnet de notes'!AM33/('Carnet de notes'!AM$6+100*('Carnet de notes'!AM$6="")),"0%"),"%"," %"),IF('Carnet de notes'!AM33="M","manquant","exempté"))&amp;"; ")</f>
        <v/>
      </c>
      <c r="AM27" s="94" t="str">
        <f>IF(OR($A27="",'Carnet de notes'!AN33=""),"",IF('Carnet de notes'!AN$3="","Travail 28",'Carnet de notes'!AN$3)&amp;" "&amp;IF(ISNUMBER('Carnet de notes'!AN33),SUBSTITUTE(TEXT('Carnet de notes'!AN33/('Carnet de notes'!AN$6+100*('Carnet de notes'!AN$6="")),"0%"),"%"," %"),IF('Carnet de notes'!AN33="M","manquant","exempté"))&amp;"; ")</f>
        <v/>
      </c>
      <c r="AN27" s="94" t="str">
        <f>IF(OR($A27="",'Carnet de notes'!AO33=""),"",IF('Carnet de notes'!AO$3="","Travail 29",'Carnet de notes'!AO$3)&amp;" "&amp;IF(ISNUMBER('Carnet de notes'!AO33),SUBSTITUTE(TEXT('Carnet de notes'!AO33/('Carnet de notes'!AO$6+100*('Carnet de notes'!AO$6="")),"0%"),"%"," %"),IF('Carnet de notes'!AO33="M","manquant","exempté"))&amp;"; ")</f>
        <v/>
      </c>
      <c r="AO27" s="94" t="str">
        <f>IF(OR($A27="",'Carnet de notes'!AP33=""),"",IF('Carnet de notes'!AP$3="","Travail 30",'Carnet de notes'!AP$3)&amp;" "&amp;IF(ISNUMBER('Carnet de notes'!AP33),SUBSTITUTE(TEXT('Carnet de notes'!AP33/('Carnet de notes'!AP$6+100*('Carnet de notes'!AP$6="")),"0%"),"%"," %"),IF('Carnet de notes'!AP33="M","manquant","exempté"))&amp;"; ")</f>
        <v/>
      </c>
      <c r="AP27" s="94" t="str">
        <f>IF(OR($A27="",'Carnet de notes'!AQ33=""),"",IF('Carnet de notes'!AQ$3="","Travail 31",'Carnet de notes'!AQ$3)&amp;" "&amp;IF(ISNUMBER('Carnet de notes'!AQ33),SUBSTITUTE(TEXT('Carnet de notes'!AQ33/('Carnet de notes'!AQ$6+100*('Carnet de notes'!AQ$6="")),"0%"),"%"," %"),IF('Carnet de notes'!AQ33="M","manquant","exempté"))&amp;"; ")</f>
        <v/>
      </c>
      <c r="AQ27" s="94" t="str">
        <f>IF(OR($A27="",'Carnet de notes'!AR33=""),"",IF('Carnet de notes'!AR$3="","Travail 32",'Carnet de notes'!AR$3)&amp;" "&amp;IF(ISNUMBER('Carnet de notes'!AR33),SUBSTITUTE(TEXT('Carnet de notes'!AR33/('Carnet de notes'!AR$6+100*('Carnet de notes'!AR$6="")),"0%"),"%"," %"),IF('Carnet de notes'!AR33="M","manquant","exempté"))&amp;"; ")</f>
        <v/>
      </c>
      <c r="AR27" s="94" t="str">
        <f>IF(OR($A27="",'Carnet de notes'!AS33=""),"",IF('Carnet de notes'!AS$3="","Travail 33",'Carnet de notes'!AS$3)&amp;" "&amp;IF(ISNUMBER('Carnet de notes'!AS33),SUBSTITUTE(TEXT('Carnet de notes'!AS33/('Carnet de notes'!AS$6+100*('Carnet de notes'!AS$6="")),"0%"),"%"," %"),IF('Carnet de notes'!AS33="M","manquant","exempté"))&amp;"; ")</f>
        <v/>
      </c>
      <c r="AS27" s="94" t="str">
        <f>IF(OR($A27="",'Carnet de notes'!AT33=""),"",IF('Carnet de notes'!AT$3="","Travail 34",'Carnet de notes'!AT$3)&amp;" "&amp;IF(ISNUMBER('Carnet de notes'!AT33),SUBSTITUTE(TEXT('Carnet de notes'!AT33/('Carnet de notes'!AT$6+100*('Carnet de notes'!AT$6="")),"0%"),"%"," %"),IF('Carnet de notes'!AT33="M","manquant","exempté"))&amp;"; ")</f>
        <v/>
      </c>
      <c r="AT27" s="94" t="str">
        <f>IF(OR($A27="",'Carnet de notes'!AU33=""),"",IF('Carnet de notes'!AU$3="","Travail 35",'Carnet de notes'!AU$3)&amp;" "&amp;IF(ISNUMBER('Carnet de notes'!AU33),SUBSTITUTE(TEXT('Carnet de notes'!AU33/('Carnet de notes'!AU$6+100*('Carnet de notes'!AU$6="")),"0%"),"%"," %"),IF('Carnet de notes'!AU33="M","manquant","exempté"))&amp;"; ")</f>
        <v/>
      </c>
      <c r="AU27" s="94" t="str">
        <f>IF(OR($A27="",'Carnet de notes'!AV33=""),"",IF('Carnet de notes'!AV$3="","Travail 36",'Carnet de notes'!AV$3)&amp;" "&amp;IF(ISNUMBER('Carnet de notes'!AV33),SUBSTITUTE(TEXT('Carnet de notes'!AV33/('Carnet de notes'!AV$6+100*('Carnet de notes'!AV$6="")),"0%"),"%"," %"),IF('Carnet de notes'!AV33="M","manquant","exempté"))&amp;"; ")</f>
        <v/>
      </c>
      <c r="AV27" s="94" t="str">
        <f>IF(OR($A27="",'Carnet de notes'!AW33=""),"",IF('Carnet de notes'!AW$3="","Travail 37",'Carnet de notes'!AW$3)&amp;" "&amp;IF(ISNUMBER('Carnet de notes'!AW33),SUBSTITUTE(TEXT('Carnet de notes'!AW33/('Carnet de notes'!AW$6+100*('Carnet de notes'!AW$6="")),"0%"),"%"," %"),IF('Carnet de notes'!AW33="M","manquant","exempté"))&amp;"; ")</f>
        <v/>
      </c>
      <c r="AW27" s="94" t="str">
        <f>IF(OR($A27="",'Carnet de notes'!AX33=""),"",IF('Carnet de notes'!AX$3="","Travail 38",'Carnet de notes'!AX$3)&amp;" "&amp;IF(ISNUMBER('Carnet de notes'!AX33),SUBSTITUTE(TEXT('Carnet de notes'!AX33/('Carnet de notes'!AX$6+100*('Carnet de notes'!AX$6="")),"0%"),"%"," %"),IF('Carnet de notes'!AX33="M","manquant","exempté"))&amp;"; ")</f>
        <v/>
      </c>
      <c r="AX27" s="94" t="str">
        <f>IF(OR($A27="",'Carnet de notes'!AY33=""),"",IF('Carnet de notes'!AY$3="","Travail 39",'Carnet de notes'!AY$3)&amp;" "&amp;IF(ISNUMBER('Carnet de notes'!AY33),SUBSTITUTE(TEXT('Carnet de notes'!AY33/('Carnet de notes'!AY$6+100*('Carnet de notes'!AY$6="")),"0%"),"%"," %"),IF('Carnet de notes'!AY33="M","manquant","exempté"))&amp;"; ")</f>
        <v/>
      </c>
      <c r="AY27" s="94" t="str">
        <f>IF(OR($A27="",'Carnet de notes'!AZ33=""),"",IF('Carnet de notes'!AZ$3="","Travail 40",'Carnet de notes'!AZ$3)&amp;" "&amp;IF(ISNUMBER('Carnet de notes'!AZ33),SUBSTITUTE(TEXT('Carnet de notes'!AZ33/('Carnet de notes'!AZ$6+100*('Carnet de notes'!AZ$6="")),"0%"),"%"," %"),IF('Carnet de notes'!AZ33="M","manquant","exempté"))&amp;"; ")</f>
        <v/>
      </c>
      <c r="AZ27" s="94" t="str">
        <f>IF($A27="","",IF(ISNUMBER('Carnet de notes'!F33),'Carnet de notes'!F$3&amp;" "&amp;SUBSTITUTE(TEXT('Carnet de notes'!F33,"0%"),"%"," %")&amp;"; ","")&amp;IF(ISNUMBER('Carnet de notes'!G33),'Carnet de notes'!G$3&amp;" "&amp;SUBSTITUTE(TEXT('Carnet de notes'!G33,"0%"),"%"," %")&amp;"; ","")&amp;IF(ISNUMBER('Carnet de notes'!H33),'Carnet de notes'!H$3&amp;" "&amp;SUBSTITUTE(TEXT('Carnet de notes'!H33,"0%"),"%"," %")&amp;"; ","")&amp;IF(ISNUMBER('Carnet de notes'!I33),'Carnet de notes'!I$3&amp;" "&amp;SUBSTITUTE(TEXT('Carnet de notes'!I33,"0%"),"%"," %")&amp;"; ","")&amp;IF(ISNUMBER('Carnet de notes'!J33),'Carnet de notes'!J$3&amp;" "&amp;SUBSTITUTE(TEXT('Carnet de notes'!J33,"0%"),"%"," %")&amp;"; ","")&amp;IF(ISNUMBER('Carnet de notes'!K33),'Carnet de notes'!K$3&amp;" "&amp;SUBSTITUTE(TEXT('Carnet de notes'!K33,"0%"),"%"," %")&amp;"; ",""))</f>
        <v/>
      </c>
      <c r="BA27" s="94" t="str">
        <f t="shared" si="3"/>
        <v/>
      </c>
      <c r="BB27" s="94" t="str">
        <f>IF(NOT(ISNUMBER($K27)),"",IF(INDEX(Habiletés!$C$7:$C$46,$K27)="","","Utilisation du français oral "&amp;INDEX(Habiletés!$C$7:$C$46,$K27)&amp;"; ")&amp;IF(INDEX(Habiletés!$D$7:$D$46,$K27)="","","Fiabilité "&amp;INDEX(Habiletés!$D$7:$D$46,$K27)&amp;"; ")&amp;IF(INDEX(Habiletés!$E$7:$E$46,$K27)="","","Sens de l'organisation "&amp;INDEX(Habiletés!$E$7:$E$46,$K27)&amp;"; ")&amp;IF(INDEX(Habiletés!$F$7:$F$46,$K27)="","","Autonomie "&amp;INDEX(Habiletés!$F$7:$F$46,$K27)&amp;"; ")&amp;IF(INDEX(Habiletés!$G$7:$G$46,$K27)="","","Esprit de collaboration "&amp;INDEX(Habiletés!$G$7:$G$46,$K27)&amp;"; ")&amp;IF(INDEX(Habiletés!$H$7:$H$46,$K27)="","","Sens de l'initiative "&amp;INDEX(Habiletés!$H$7:$H$46,$K27)&amp;"; ")&amp;IF(INDEX(Habiletés!$I$7:$I$46,$K27)="","","Autorégulation "&amp;INDEX(Habiletés!$I$7:$I$46,$K27)&amp;"; "))</f>
        <v/>
      </c>
    </row>
    <row r="28" spans="1:54" ht="62" customHeight="1" x14ac:dyDescent="0.45">
      <c r="A28" s="95" t="str">
        <f>IF('Carnet de notes'!$B34="","",'Carnet de notes'!$A34)</f>
        <v/>
      </c>
      <c r="B28" s="95" t="str">
        <f>IF($A28="","",'Carnet de notes'!$C34&amp;"")</f>
        <v/>
      </c>
      <c r="C28" s="96" t="str">
        <f>IF($A28="","",'Carnet de notes'!$D34)</f>
        <v/>
      </c>
      <c r="D28" s="95" t="str">
        <f>IF($A28="","",'Carnet de notes'!$E34&amp;"")</f>
        <v/>
      </c>
      <c r="E28" s="95" t="str">
        <f t="shared" si="0"/>
        <v/>
      </c>
      <c r="F28" s="95" t="str">
        <f t="shared" si="1"/>
        <v/>
      </c>
      <c r="G28" s="95" t="str">
        <f>IF($A28="","",'Carnet de notes'!$L34&amp;"")</f>
        <v/>
      </c>
      <c r="H28" s="95" t="str">
        <f t="shared" si="2"/>
        <v/>
      </c>
      <c r="I28" s="95" t="str">
        <f>IF(NOT(ISNUMBER($K28)),"",INDEX(Habiletés!$J$7:$J$46,$K28)&amp;"")</f>
        <v/>
      </c>
      <c r="K28" s="94" t="str">
        <f>IF($A28="","",IFERROR(MATCH($A28,Habiletés!$A$7:$A$46,0),""))</f>
        <v/>
      </c>
      <c r="L28" s="94" t="str">
        <f>IF(OR($A28="",'Carnet de notes'!M34=""),"",IF('Carnet de notes'!M$3="","Travail 1",'Carnet de notes'!M$3)&amp;" "&amp;IF(ISNUMBER('Carnet de notes'!M34),SUBSTITUTE(TEXT('Carnet de notes'!M34/('Carnet de notes'!M$6+100*('Carnet de notes'!M$6="")),"0%"),"%"," %"),IF('Carnet de notes'!M34="M","manquant","exempté"))&amp;"; ")</f>
        <v/>
      </c>
      <c r="M28" s="94" t="str">
        <f>IF(OR($A28="",'Carnet de notes'!N34=""),"",IF('Carnet de notes'!N$3="","Travail 2",'Carnet de notes'!N$3)&amp;" "&amp;IF(ISNUMBER('Carnet de notes'!N34),SUBSTITUTE(TEXT('Carnet de notes'!N34/('Carnet de notes'!N$6+100*('Carnet de notes'!N$6="")),"0%"),"%"," %"),IF('Carnet de notes'!N34="M","manquant","exempté"))&amp;"; ")</f>
        <v/>
      </c>
      <c r="N28" s="94" t="str">
        <f>IF(OR($A28="",'Carnet de notes'!O34=""),"",IF('Carnet de notes'!O$3="","Travail 3",'Carnet de notes'!O$3)&amp;" "&amp;IF(ISNUMBER('Carnet de notes'!O34),SUBSTITUTE(TEXT('Carnet de notes'!O34/('Carnet de notes'!O$6+100*('Carnet de notes'!O$6="")),"0%"),"%"," %"),IF('Carnet de notes'!O34="M","manquant","exempté"))&amp;"; ")</f>
        <v/>
      </c>
      <c r="O28" s="94" t="str">
        <f>IF(OR($A28="",'Carnet de notes'!P34=""),"",IF('Carnet de notes'!P$3="","Travail 4",'Carnet de notes'!P$3)&amp;" "&amp;IF(ISNUMBER('Carnet de notes'!P34),SUBSTITUTE(TEXT('Carnet de notes'!P34/('Carnet de notes'!P$6+100*('Carnet de notes'!P$6="")),"0%"),"%"," %"),IF('Carnet de notes'!P34="M","manquant","exempté"))&amp;"; ")</f>
        <v/>
      </c>
      <c r="P28" s="94" t="str">
        <f>IF(OR($A28="",'Carnet de notes'!Q34=""),"",IF('Carnet de notes'!Q$3="","Travail 5",'Carnet de notes'!Q$3)&amp;" "&amp;IF(ISNUMBER('Carnet de notes'!Q34),SUBSTITUTE(TEXT('Carnet de notes'!Q34/('Carnet de notes'!Q$6+100*('Carnet de notes'!Q$6="")),"0%"),"%"," %"),IF('Carnet de notes'!Q34="M","manquant","exempté"))&amp;"; ")</f>
        <v/>
      </c>
      <c r="Q28" s="94" t="str">
        <f>IF(OR($A28="",'Carnet de notes'!R34=""),"",IF('Carnet de notes'!R$3="","Travail 6",'Carnet de notes'!R$3)&amp;" "&amp;IF(ISNUMBER('Carnet de notes'!R34),SUBSTITUTE(TEXT('Carnet de notes'!R34/('Carnet de notes'!R$6+100*('Carnet de notes'!R$6="")),"0%"),"%"," %"),IF('Carnet de notes'!R34="M","manquant","exempté"))&amp;"; ")</f>
        <v/>
      </c>
      <c r="R28" s="94" t="str">
        <f>IF(OR($A28="",'Carnet de notes'!S34=""),"",IF('Carnet de notes'!S$3="","Travail 7",'Carnet de notes'!S$3)&amp;" "&amp;IF(ISNUMBER('Carnet de notes'!S34),SUBSTITUTE(TEXT('Carnet de notes'!S34/('Carnet de notes'!S$6+100*('Carnet de notes'!S$6="")),"0%"),"%"," %"),IF('Carnet de notes'!S34="M","manquant","exempté"))&amp;"; ")</f>
        <v/>
      </c>
      <c r="S28" s="94" t="str">
        <f>IF(OR($A28="",'Carnet de notes'!T34=""),"",IF('Carnet de notes'!T$3="","Travail 8",'Carnet de notes'!T$3)&amp;" "&amp;IF(ISNUMBER('Carnet de notes'!T34),SUBSTITUTE(TEXT('Carnet de notes'!T34/('Carnet de notes'!T$6+100*('Carnet de notes'!T$6="")),"0%"),"%"," %"),IF('Carnet de notes'!T34="M","manquant","exempté"))&amp;"; ")</f>
        <v/>
      </c>
      <c r="T28" s="94" t="str">
        <f>IF(OR($A28="",'Carnet de notes'!U34=""),"",IF('Carnet de notes'!U$3="","Travail 9",'Carnet de notes'!U$3)&amp;" "&amp;IF(ISNUMBER('Carnet de notes'!U34),SUBSTITUTE(TEXT('Carnet de notes'!U34/('Carnet de notes'!U$6+100*('Carnet de notes'!U$6="")),"0%"),"%"," %"),IF('Carnet de notes'!U34="M","manquant","exempté"))&amp;"; ")</f>
        <v/>
      </c>
      <c r="U28" s="94" t="str">
        <f>IF(OR($A28="",'Carnet de notes'!V34=""),"",IF('Carnet de notes'!V$3="","Travail 10",'Carnet de notes'!V$3)&amp;" "&amp;IF(ISNUMBER('Carnet de notes'!V34),SUBSTITUTE(TEXT('Carnet de notes'!V34/('Carnet de notes'!V$6+100*('Carnet de notes'!V$6="")),"0%"),"%"," %"),IF('Carnet de notes'!V34="M","manquant","exempté"))&amp;"; ")</f>
        <v/>
      </c>
      <c r="V28" s="94" t="str">
        <f>IF(OR($A28="",'Carnet de notes'!W34=""),"",IF('Carnet de notes'!W$3="","Travail 11",'Carnet de notes'!W$3)&amp;" "&amp;IF(ISNUMBER('Carnet de notes'!W34),SUBSTITUTE(TEXT('Carnet de notes'!W34/('Carnet de notes'!W$6+100*('Carnet de notes'!W$6="")),"0%"),"%"," %"),IF('Carnet de notes'!W34="M","manquant","exempté"))&amp;"; ")</f>
        <v/>
      </c>
      <c r="W28" s="94" t="str">
        <f>IF(OR($A28="",'Carnet de notes'!X34=""),"",IF('Carnet de notes'!X$3="","Travail 12",'Carnet de notes'!X$3)&amp;" "&amp;IF(ISNUMBER('Carnet de notes'!X34),SUBSTITUTE(TEXT('Carnet de notes'!X34/('Carnet de notes'!X$6+100*('Carnet de notes'!X$6="")),"0%"),"%"," %"),IF('Carnet de notes'!X34="M","manquant","exempté"))&amp;"; ")</f>
        <v/>
      </c>
      <c r="X28" s="94" t="str">
        <f>IF(OR($A28="",'Carnet de notes'!Y34=""),"",IF('Carnet de notes'!Y$3="","Travail 13",'Carnet de notes'!Y$3)&amp;" "&amp;IF(ISNUMBER('Carnet de notes'!Y34),SUBSTITUTE(TEXT('Carnet de notes'!Y34/('Carnet de notes'!Y$6+100*('Carnet de notes'!Y$6="")),"0%"),"%"," %"),IF('Carnet de notes'!Y34="M","manquant","exempté"))&amp;"; ")</f>
        <v/>
      </c>
      <c r="Y28" s="94" t="str">
        <f>IF(OR($A28="",'Carnet de notes'!Z34=""),"",IF('Carnet de notes'!Z$3="","Travail 14",'Carnet de notes'!Z$3)&amp;" "&amp;IF(ISNUMBER('Carnet de notes'!Z34),SUBSTITUTE(TEXT('Carnet de notes'!Z34/('Carnet de notes'!Z$6+100*('Carnet de notes'!Z$6="")),"0%"),"%"," %"),IF('Carnet de notes'!Z34="M","manquant","exempté"))&amp;"; ")</f>
        <v/>
      </c>
      <c r="Z28" s="94" t="str">
        <f>IF(OR($A28="",'Carnet de notes'!AA34=""),"",IF('Carnet de notes'!AA$3="","Travail 15",'Carnet de notes'!AA$3)&amp;" "&amp;IF(ISNUMBER('Carnet de notes'!AA34),SUBSTITUTE(TEXT('Carnet de notes'!AA34/('Carnet de notes'!AA$6+100*('Carnet de notes'!AA$6="")),"0%"),"%"," %"),IF('Carnet de notes'!AA34="M","manquant","exempté"))&amp;"; ")</f>
        <v/>
      </c>
      <c r="AA28" s="94" t="str">
        <f>IF(OR($A28="",'Carnet de notes'!AB34=""),"",IF('Carnet de notes'!AB$3="","Travail 16",'Carnet de notes'!AB$3)&amp;" "&amp;IF(ISNUMBER('Carnet de notes'!AB34),SUBSTITUTE(TEXT('Carnet de notes'!AB34/('Carnet de notes'!AB$6+100*('Carnet de notes'!AB$6="")),"0%"),"%"," %"),IF('Carnet de notes'!AB34="M","manquant","exempté"))&amp;"; ")</f>
        <v/>
      </c>
      <c r="AB28" s="94" t="str">
        <f>IF(OR($A28="",'Carnet de notes'!AC34=""),"",IF('Carnet de notes'!AC$3="","Travail 17",'Carnet de notes'!AC$3)&amp;" "&amp;IF(ISNUMBER('Carnet de notes'!AC34),SUBSTITUTE(TEXT('Carnet de notes'!AC34/('Carnet de notes'!AC$6+100*('Carnet de notes'!AC$6="")),"0%"),"%"," %"),IF('Carnet de notes'!AC34="M","manquant","exempté"))&amp;"; ")</f>
        <v/>
      </c>
      <c r="AC28" s="94" t="str">
        <f>IF(OR($A28="",'Carnet de notes'!AD34=""),"",IF('Carnet de notes'!AD$3="","Travail 18",'Carnet de notes'!AD$3)&amp;" "&amp;IF(ISNUMBER('Carnet de notes'!AD34),SUBSTITUTE(TEXT('Carnet de notes'!AD34/('Carnet de notes'!AD$6+100*('Carnet de notes'!AD$6="")),"0%"),"%"," %"),IF('Carnet de notes'!AD34="M","manquant","exempté"))&amp;"; ")</f>
        <v/>
      </c>
      <c r="AD28" s="94" t="str">
        <f>IF(OR($A28="",'Carnet de notes'!AE34=""),"",IF('Carnet de notes'!AE$3="","Travail 19",'Carnet de notes'!AE$3)&amp;" "&amp;IF(ISNUMBER('Carnet de notes'!AE34),SUBSTITUTE(TEXT('Carnet de notes'!AE34/('Carnet de notes'!AE$6+100*('Carnet de notes'!AE$6="")),"0%"),"%"," %"),IF('Carnet de notes'!AE34="M","manquant","exempté"))&amp;"; ")</f>
        <v/>
      </c>
      <c r="AE28" s="94" t="str">
        <f>IF(OR($A28="",'Carnet de notes'!AF34=""),"",IF('Carnet de notes'!AF$3="","Travail 20",'Carnet de notes'!AF$3)&amp;" "&amp;IF(ISNUMBER('Carnet de notes'!AF34),SUBSTITUTE(TEXT('Carnet de notes'!AF34/('Carnet de notes'!AF$6+100*('Carnet de notes'!AF$6="")),"0%"),"%"," %"),IF('Carnet de notes'!AF34="M","manquant","exempté"))&amp;"; ")</f>
        <v/>
      </c>
      <c r="AF28" s="94" t="str">
        <f>IF(OR($A28="",'Carnet de notes'!AG34=""),"",IF('Carnet de notes'!AG$3="","Travail 21",'Carnet de notes'!AG$3)&amp;" "&amp;IF(ISNUMBER('Carnet de notes'!AG34),SUBSTITUTE(TEXT('Carnet de notes'!AG34/('Carnet de notes'!AG$6+100*('Carnet de notes'!AG$6="")),"0%"),"%"," %"),IF('Carnet de notes'!AG34="M","manquant","exempté"))&amp;"; ")</f>
        <v/>
      </c>
      <c r="AG28" s="94" t="str">
        <f>IF(OR($A28="",'Carnet de notes'!AH34=""),"",IF('Carnet de notes'!AH$3="","Travail 22",'Carnet de notes'!AH$3)&amp;" "&amp;IF(ISNUMBER('Carnet de notes'!AH34),SUBSTITUTE(TEXT('Carnet de notes'!AH34/('Carnet de notes'!AH$6+100*('Carnet de notes'!AH$6="")),"0%"),"%"," %"),IF('Carnet de notes'!AH34="M","manquant","exempté"))&amp;"; ")</f>
        <v/>
      </c>
      <c r="AH28" s="94" t="str">
        <f>IF(OR($A28="",'Carnet de notes'!AI34=""),"",IF('Carnet de notes'!AI$3="","Travail 23",'Carnet de notes'!AI$3)&amp;" "&amp;IF(ISNUMBER('Carnet de notes'!AI34),SUBSTITUTE(TEXT('Carnet de notes'!AI34/('Carnet de notes'!AI$6+100*('Carnet de notes'!AI$6="")),"0%"),"%"," %"),IF('Carnet de notes'!AI34="M","manquant","exempté"))&amp;"; ")</f>
        <v/>
      </c>
      <c r="AI28" s="94" t="str">
        <f>IF(OR($A28="",'Carnet de notes'!AJ34=""),"",IF('Carnet de notes'!AJ$3="","Travail 24",'Carnet de notes'!AJ$3)&amp;" "&amp;IF(ISNUMBER('Carnet de notes'!AJ34),SUBSTITUTE(TEXT('Carnet de notes'!AJ34/('Carnet de notes'!AJ$6+100*('Carnet de notes'!AJ$6="")),"0%"),"%"," %"),IF('Carnet de notes'!AJ34="M","manquant","exempté"))&amp;"; ")</f>
        <v/>
      </c>
      <c r="AJ28" s="94" t="str">
        <f>IF(OR($A28="",'Carnet de notes'!AK34=""),"",IF('Carnet de notes'!AK$3="","Travail 25",'Carnet de notes'!AK$3)&amp;" "&amp;IF(ISNUMBER('Carnet de notes'!AK34),SUBSTITUTE(TEXT('Carnet de notes'!AK34/('Carnet de notes'!AK$6+100*('Carnet de notes'!AK$6="")),"0%"),"%"," %"),IF('Carnet de notes'!AK34="M","manquant","exempté"))&amp;"; ")</f>
        <v/>
      </c>
      <c r="AK28" s="94" t="str">
        <f>IF(OR($A28="",'Carnet de notes'!AL34=""),"",IF('Carnet de notes'!AL$3="","Travail 26",'Carnet de notes'!AL$3)&amp;" "&amp;IF(ISNUMBER('Carnet de notes'!AL34),SUBSTITUTE(TEXT('Carnet de notes'!AL34/('Carnet de notes'!AL$6+100*('Carnet de notes'!AL$6="")),"0%"),"%"," %"),IF('Carnet de notes'!AL34="M","manquant","exempté"))&amp;"; ")</f>
        <v/>
      </c>
      <c r="AL28" s="94" t="str">
        <f>IF(OR($A28="",'Carnet de notes'!AM34=""),"",IF('Carnet de notes'!AM$3="","Travail 27",'Carnet de notes'!AM$3)&amp;" "&amp;IF(ISNUMBER('Carnet de notes'!AM34),SUBSTITUTE(TEXT('Carnet de notes'!AM34/('Carnet de notes'!AM$6+100*('Carnet de notes'!AM$6="")),"0%"),"%"," %"),IF('Carnet de notes'!AM34="M","manquant","exempté"))&amp;"; ")</f>
        <v/>
      </c>
      <c r="AM28" s="94" t="str">
        <f>IF(OR($A28="",'Carnet de notes'!AN34=""),"",IF('Carnet de notes'!AN$3="","Travail 28",'Carnet de notes'!AN$3)&amp;" "&amp;IF(ISNUMBER('Carnet de notes'!AN34),SUBSTITUTE(TEXT('Carnet de notes'!AN34/('Carnet de notes'!AN$6+100*('Carnet de notes'!AN$6="")),"0%"),"%"," %"),IF('Carnet de notes'!AN34="M","manquant","exempté"))&amp;"; ")</f>
        <v/>
      </c>
      <c r="AN28" s="94" t="str">
        <f>IF(OR($A28="",'Carnet de notes'!AO34=""),"",IF('Carnet de notes'!AO$3="","Travail 29",'Carnet de notes'!AO$3)&amp;" "&amp;IF(ISNUMBER('Carnet de notes'!AO34),SUBSTITUTE(TEXT('Carnet de notes'!AO34/('Carnet de notes'!AO$6+100*('Carnet de notes'!AO$6="")),"0%"),"%"," %"),IF('Carnet de notes'!AO34="M","manquant","exempté"))&amp;"; ")</f>
        <v/>
      </c>
      <c r="AO28" s="94" t="str">
        <f>IF(OR($A28="",'Carnet de notes'!AP34=""),"",IF('Carnet de notes'!AP$3="","Travail 30",'Carnet de notes'!AP$3)&amp;" "&amp;IF(ISNUMBER('Carnet de notes'!AP34),SUBSTITUTE(TEXT('Carnet de notes'!AP34/('Carnet de notes'!AP$6+100*('Carnet de notes'!AP$6="")),"0%"),"%"," %"),IF('Carnet de notes'!AP34="M","manquant","exempté"))&amp;"; ")</f>
        <v/>
      </c>
      <c r="AP28" s="94" t="str">
        <f>IF(OR($A28="",'Carnet de notes'!AQ34=""),"",IF('Carnet de notes'!AQ$3="","Travail 31",'Carnet de notes'!AQ$3)&amp;" "&amp;IF(ISNUMBER('Carnet de notes'!AQ34),SUBSTITUTE(TEXT('Carnet de notes'!AQ34/('Carnet de notes'!AQ$6+100*('Carnet de notes'!AQ$6="")),"0%"),"%"," %"),IF('Carnet de notes'!AQ34="M","manquant","exempté"))&amp;"; ")</f>
        <v/>
      </c>
      <c r="AQ28" s="94" t="str">
        <f>IF(OR($A28="",'Carnet de notes'!AR34=""),"",IF('Carnet de notes'!AR$3="","Travail 32",'Carnet de notes'!AR$3)&amp;" "&amp;IF(ISNUMBER('Carnet de notes'!AR34),SUBSTITUTE(TEXT('Carnet de notes'!AR34/('Carnet de notes'!AR$6+100*('Carnet de notes'!AR$6="")),"0%"),"%"," %"),IF('Carnet de notes'!AR34="M","manquant","exempté"))&amp;"; ")</f>
        <v/>
      </c>
      <c r="AR28" s="94" t="str">
        <f>IF(OR($A28="",'Carnet de notes'!AS34=""),"",IF('Carnet de notes'!AS$3="","Travail 33",'Carnet de notes'!AS$3)&amp;" "&amp;IF(ISNUMBER('Carnet de notes'!AS34),SUBSTITUTE(TEXT('Carnet de notes'!AS34/('Carnet de notes'!AS$6+100*('Carnet de notes'!AS$6="")),"0%"),"%"," %"),IF('Carnet de notes'!AS34="M","manquant","exempté"))&amp;"; ")</f>
        <v/>
      </c>
      <c r="AS28" s="94" t="str">
        <f>IF(OR($A28="",'Carnet de notes'!AT34=""),"",IF('Carnet de notes'!AT$3="","Travail 34",'Carnet de notes'!AT$3)&amp;" "&amp;IF(ISNUMBER('Carnet de notes'!AT34),SUBSTITUTE(TEXT('Carnet de notes'!AT34/('Carnet de notes'!AT$6+100*('Carnet de notes'!AT$6="")),"0%"),"%"," %"),IF('Carnet de notes'!AT34="M","manquant","exempté"))&amp;"; ")</f>
        <v/>
      </c>
      <c r="AT28" s="94" t="str">
        <f>IF(OR($A28="",'Carnet de notes'!AU34=""),"",IF('Carnet de notes'!AU$3="","Travail 35",'Carnet de notes'!AU$3)&amp;" "&amp;IF(ISNUMBER('Carnet de notes'!AU34),SUBSTITUTE(TEXT('Carnet de notes'!AU34/('Carnet de notes'!AU$6+100*('Carnet de notes'!AU$6="")),"0%"),"%"," %"),IF('Carnet de notes'!AU34="M","manquant","exempté"))&amp;"; ")</f>
        <v/>
      </c>
      <c r="AU28" s="94" t="str">
        <f>IF(OR($A28="",'Carnet de notes'!AV34=""),"",IF('Carnet de notes'!AV$3="","Travail 36",'Carnet de notes'!AV$3)&amp;" "&amp;IF(ISNUMBER('Carnet de notes'!AV34),SUBSTITUTE(TEXT('Carnet de notes'!AV34/('Carnet de notes'!AV$6+100*('Carnet de notes'!AV$6="")),"0%"),"%"," %"),IF('Carnet de notes'!AV34="M","manquant","exempté"))&amp;"; ")</f>
        <v/>
      </c>
      <c r="AV28" s="94" t="str">
        <f>IF(OR($A28="",'Carnet de notes'!AW34=""),"",IF('Carnet de notes'!AW$3="","Travail 37",'Carnet de notes'!AW$3)&amp;" "&amp;IF(ISNUMBER('Carnet de notes'!AW34),SUBSTITUTE(TEXT('Carnet de notes'!AW34/('Carnet de notes'!AW$6+100*('Carnet de notes'!AW$6="")),"0%"),"%"," %"),IF('Carnet de notes'!AW34="M","manquant","exempté"))&amp;"; ")</f>
        <v/>
      </c>
      <c r="AW28" s="94" t="str">
        <f>IF(OR($A28="",'Carnet de notes'!AX34=""),"",IF('Carnet de notes'!AX$3="","Travail 38",'Carnet de notes'!AX$3)&amp;" "&amp;IF(ISNUMBER('Carnet de notes'!AX34),SUBSTITUTE(TEXT('Carnet de notes'!AX34/('Carnet de notes'!AX$6+100*('Carnet de notes'!AX$6="")),"0%"),"%"," %"),IF('Carnet de notes'!AX34="M","manquant","exempté"))&amp;"; ")</f>
        <v/>
      </c>
      <c r="AX28" s="94" t="str">
        <f>IF(OR($A28="",'Carnet de notes'!AY34=""),"",IF('Carnet de notes'!AY$3="","Travail 39",'Carnet de notes'!AY$3)&amp;" "&amp;IF(ISNUMBER('Carnet de notes'!AY34),SUBSTITUTE(TEXT('Carnet de notes'!AY34/('Carnet de notes'!AY$6+100*('Carnet de notes'!AY$6="")),"0%"),"%"," %"),IF('Carnet de notes'!AY34="M","manquant","exempté"))&amp;"; ")</f>
        <v/>
      </c>
      <c r="AY28" s="94" t="str">
        <f>IF(OR($A28="",'Carnet de notes'!AZ34=""),"",IF('Carnet de notes'!AZ$3="","Travail 40",'Carnet de notes'!AZ$3)&amp;" "&amp;IF(ISNUMBER('Carnet de notes'!AZ34),SUBSTITUTE(TEXT('Carnet de notes'!AZ34/('Carnet de notes'!AZ$6+100*('Carnet de notes'!AZ$6="")),"0%"),"%"," %"),IF('Carnet de notes'!AZ34="M","manquant","exempté"))&amp;"; ")</f>
        <v/>
      </c>
      <c r="AZ28" s="94" t="str">
        <f>IF($A28="","",IF(ISNUMBER('Carnet de notes'!F34),'Carnet de notes'!F$3&amp;" "&amp;SUBSTITUTE(TEXT('Carnet de notes'!F34,"0%"),"%"," %")&amp;"; ","")&amp;IF(ISNUMBER('Carnet de notes'!G34),'Carnet de notes'!G$3&amp;" "&amp;SUBSTITUTE(TEXT('Carnet de notes'!G34,"0%"),"%"," %")&amp;"; ","")&amp;IF(ISNUMBER('Carnet de notes'!H34),'Carnet de notes'!H$3&amp;" "&amp;SUBSTITUTE(TEXT('Carnet de notes'!H34,"0%"),"%"," %")&amp;"; ","")&amp;IF(ISNUMBER('Carnet de notes'!I34),'Carnet de notes'!I$3&amp;" "&amp;SUBSTITUTE(TEXT('Carnet de notes'!I34,"0%"),"%"," %")&amp;"; ","")&amp;IF(ISNUMBER('Carnet de notes'!J34),'Carnet de notes'!J$3&amp;" "&amp;SUBSTITUTE(TEXT('Carnet de notes'!J34,"0%"),"%"," %")&amp;"; ","")&amp;IF(ISNUMBER('Carnet de notes'!K34),'Carnet de notes'!K$3&amp;" "&amp;SUBSTITUTE(TEXT('Carnet de notes'!K34,"0%"),"%"," %")&amp;"; ",""))</f>
        <v/>
      </c>
      <c r="BA28" s="94" t="str">
        <f t="shared" si="3"/>
        <v/>
      </c>
      <c r="BB28" s="94" t="str">
        <f>IF(NOT(ISNUMBER($K28)),"",IF(INDEX(Habiletés!$C$7:$C$46,$K28)="","","Utilisation du français oral "&amp;INDEX(Habiletés!$C$7:$C$46,$K28)&amp;"; ")&amp;IF(INDEX(Habiletés!$D$7:$D$46,$K28)="","","Fiabilité "&amp;INDEX(Habiletés!$D$7:$D$46,$K28)&amp;"; ")&amp;IF(INDEX(Habiletés!$E$7:$E$46,$K28)="","","Sens de l'organisation "&amp;INDEX(Habiletés!$E$7:$E$46,$K28)&amp;"; ")&amp;IF(INDEX(Habiletés!$F$7:$F$46,$K28)="","","Autonomie "&amp;INDEX(Habiletés!$F$7:$F$46,$K28)&amp;"; ")&amp;IF(INDEX(Habiletés!$G$7:$G$46,$K28)="","","Esprit de collaboration "&amp;INDEX(Habiletés!$G$7:$G$46,$K28)&amp;"; ")&amp;IF(INDEX(Habiletés!$H$7:$H$46,$K28)="","","Sens de l'initiative "&amp;INDEX(Habiletés!$H$7:$H$46,$K28)&amp;"; ")&amp;IF(INDEX(Habiletés!$I$7:$I$46,$K28)="","","Autorégulation "&amp;INDEX(Habiletés!$I$7:$I$46,$K28)&amp;"; "))</f>
        <v/>
      </c>
    </row>
    <row r="29" spans="1:54" ht="62" customHeight="1" x14ac:dyDescent="0.45">
      <c r="A29" s="95" t="str">
        <f>IF('Carnet de notes'!$B35="","",'Carnet de notes'!$A35)</f>
        <v/>
      </c>
      <c r="B29" s="95" t="str">
        <f>IF($A29="","",'Carnet de notes'!$C35&amp;"")</f>
        <v/>
      </c>
      <c r="C29" s="96" t="str">
        <f>IF($A29="","",'Carnet de notes'!$D35)</f>
        <v/>
      </c>
      <c r="D29" s="95" t="str">
        <f>IF($A29="","",'Carnet de notes'!$E35&amp;"")</f>
        <v/>
      </c>
      <c r="E29" s="95" t="str">
        <f t="shared" si="0"/>
        <v/>
      </c>
      <c r="F29" s="95" t="str">
        <f t="shared" si="1"/>
        <v/>
      </c>
      <c r="G29" s="95" t="str">
        <f>IF($A29="","",'Carnet de notes'!$L35&amp;"")</f>
        <v/>
      </c>
      <c r="H29" s="95" t="str">
        <f t="shared" si="2"/>
        <v/>
      </c>
      <c r="I29" s="95" t="str">
        <f>IF(NOT(ISNUMBER($K29)),"",INDEX(Habiletés!$J$7:$J$46,$K29)&amp;"")</f>
        <v/>
      </c>
      <c r="K29" s="94" t="str">
        <f>IF($A29="","",IFERROR(MATCH($A29,Habiletés!$A$7:$A$46,0),""))</f>
        <v/>
      </c>
      <c r="L29" s="94" t="str">
        <f>IF(OR($A29="",'Carnet de notes'!M35=""),"",IF('Carnet de notes'!M$3="","Travail 1",'Carnet de notes'!M$3)&amp;" "&amp;IF(ISNUMBER('Carnet de notes'!M35),SUBSTITUTE(TEXT('Carnet de notes'!M35/('Carnet de notes'!M$6+100*('Carnet de notes'!M$6="")),"0%"),"%"," %"),IF('Carnet de notes'!M35="M","manquant","exempté"))&amp;"; ")</f>
        <v/>
      </c>
      <c r="M29" s="94" t="str">
        <f>IF(OR($A29="",'Carnet de notes'!N35=""),"",IF('Carnet de notes'!N$3="","Travail 2",'Carnet de notes'!N$3)&amp;" "&amp;IF(ISNUMBER('Carnet de notes'!N35),SUBSTITUTE(TEXT('Carnet de notes'!N35/('Carnet de notes'!N$6+100*('Carnet de notes'!N$6="")),"0%"),"%"," %"),IF('Carnet de notes'!N35="M","manquant","exempté"))&amp;"; ")</f>
        <v/>
      </c>
      <c r="N29" s="94" t="str">
        <f>IF(OR($A29="",'Carnet de notes'!O35=""),"",IF('Carnet de notes'!O$3="","Travail 3",'Carnet de notes'!O$3)&amp;" "&amp;IF(ISNUMBER('Carnet de notes'!O35),SUBSTITUTE(TEXT('Carnet de notes'!O35/('Carnet de notes'!O$6+100*('Carnet de notes'!O$6="")),"0%"),"%"," %"),IF('Carnet de notes'!O35="M","manquant","exempté"))&amp;"; ")</f>
        <v/>
      </c>
      <c r="O29" s="94" t="str">
        <f>IF(OR($A29="",'Carnet de notes'!P35=""),"",IF('Carnet de notes'!P$3="","Travail 4",'Carnet de notes'!P$3)&amp;" "&amp;IF(ISNUMBER('Carnet de notes'!P35),SUBSTITUTE(TEXT('Carnet de notes'!P35/('Carnet de notes'!P$6+100*('Carnet de notes'!P$6="")),"0%"),"%"," %"),IF('Carnet de notes'!P35="M","manquant","exempté"))&amp;"; ")</f>
        <v/>
      </c>
      <c r="P29" s="94" t="str">
        <f>IF(OR($A29="",'Carnet de notes'!Q35=""),"",IF('Carnet de notes'!Q$3="","Travail 5",'Carnet de notes'!Q$3)&amp;" "&amp;IF(ISNUMBER('Carnet de notes'!Q35),SUBSTITUTE(TEXT('Carnet de notes'!Q35/('Carnet de notes'!Q$6+100*('Carnet de notes'!Q$6="")),"0%"),"%"," %"),IF('Carnet de notes'!Q35="M","manquant","exempté"))&amp;"; ")</f>
        <v/>
      </c>
      <c r="Q29" s="94" t="str">
        <f>IF(OR($A29="",'Carnet de notes'!R35=""),"",IF('Carnet de notes'!R$3="","Travail 6",'Carnet de notes'!R$3)&amp;" "&amp;IF(ISNUMBER('Carnet de notes'!R35),SUBSTITUTE(TEXT('Carnet de notes'!R35/('Carnet de notes'!R$6+100*('Carnet de notes'!R$6="")),"0%"),"%"," %"),IF('Carnet de notes'!R35="M","manquant","exempté"))&amp;"; ")</f>
        <v/>
      </c>
      <c r="R29" s="94" t="str">
        <f>IF(OR($A29="",'Carnet de notes'!S35=""),"",IF('Carnet de notes'!S$3="","Travail 7",'Carnet de notes'!S$3)&amp;" "&amp;IF(ISNUMBER('Carnet de notes'!S35),SUBSTITUTE(TEXT('Carnet de notes'!S35/('Carnet de notes'!S$6+100*('Carnet de notes'!S$6="")),"0%"),"%"," %"),IF('Carnet de notes'!S35="M","manquant","exempté"))&amp;"; ")</f>
        <v/>
      </c>
      <c r="S29" s="94" t="str">
        <f>IF(OR($A29="",'Carnet de notes'!T35=""),"",IF('Carnet de notes'!T$3="","Travail 8",'Carnet de notes'!T$3)&amp;" "&amp;IF(ISNUMBER('Carnet de notes'!T35),SUBSTITUTE(TEXT('Carnet de notes'!T35/('Carnet de notes'!T$6+100*('Carnet de notes'!T$6="")),"0%"),"%"," %"),IF('Carnet de notes'!T35="M","manquant","exempté"))&amp;"; ")</f>
        <v/>
      </c>
      <c r="T29" s="94" t="str">
        <f>IF(OR($A29="",'Carnet de notes'!U35=""),"",IF('Carnet de notes'!U$3="","Travail 9",'Carnet de notes'!U$3)&amp;" "&amp;IF(ISNUMBER('Carnet de notes'!U35),SUBSTITUTE(TEXT('Carnet de notes'!U35/('Carnet de notes'!U$6+100*('Carnet de notes'!U$6="")),"0%"),"%"," %"),IF('Carnet de notes'!U35="M","manquant","exempté"))&amp;"; ")</f>
        <v/>
      </c>
      <c r="U29" s="94" t="str">
        <f>IF(OR($A29="",'Carnet de notes'!V35=""),"",IF('Carnet de notes'!V$3="","Travail 10",'Carnet de notes'!V$3)&amp;" "&amp;IF(ISNUMBER('Carnet de notes'!V35),SUBSTITUTE(TEXT('Carnet de notes'!V35/('Carnet de notes'!V$6+100*('Carnet de notes'!V$6="")),"0%"),"%"," %"),IF('Carnet de notes'!V35="M","manquant","exempté"))&amp;"; ")</f>
        <v/>
      </c>
      <c r="V29" s="94" t="str">
        <f>IF(OR($A29="",'Carnet de notes'!W35=""),"",IF('Carnet de notes'!W$3="","Travail 11",'Carnet de notes'!W$3)&amp;" "&amp;IF(ISNUMBER('Carnet de notes'!W35),SUBSTITUTE(TEXT('Carnet de notes'!W35/('Carnet de notes'!W$6+100*('Carnet de notes'!W$6="")),"0%"),"%"," %"),IF('Carnet de notes'!W35="M","manquant","exempté"))&amp;"; ")</f>
        <v/>
      </c>
      <c r="W29" s="94" t="str">
        <f>IF(OR($A29="",'Carnet de notes'!X35=""),"",IF('Carnet de notes'!X$3="","Travail 12",'Carnet de notes'!X$3)&amp;" "&amp;IF(ISNUMBER('Carnet de notes'!X35),SUBSTITUTE(TEXT('Carnet de notes'!X35/('Carnet de notes'!X$6+100*('Carnet de notes'!X$6="")),"0%"),"%"," %"),IF('Carnet de notes'!X35="M","manquant","exempté"))&amp;"; ")</f>
        <v/>
      </c>
      <c r="X29" s="94" t="str">
        <f>IF(OR($A29="",'Carnet de notes'!Y35=""),"",IF('Carnet de notes'!Y$3="","Travail 13",'Carnet de notes'!Y$3)&amp;" "&amp;IF(ISNUMBER('Carnet de notes'!Y35),SUBSTITUTE(TEXT('Carnet de notes'!Y35/('Carnet de notes'!Y$6+100*('Carnet de notes'!Y$6="")),"0%"),"%"," %"),IF('Carnet de notes'!Y35="M","manquant","exempté"))&amp;"; ")</f>
        <v/>
      </c>
      <c r="Y29" s="94" t="str">
        <f>IF(OR($A29="",'Carnet de notes'!Z35=""),"",IF('Carnet de notes'!Z$3="","Travail 14",'Carnet de notes'!Z$3)&amp;" "&amp;IF(ISNUMBER('Carnet de notes'!Z35),SUBSTITUTE(TEXT('Carnet de notes'!Z35/('Carnet de notes'!Z$6+100*('Carnet de notes'!Z$6="")),"0%"),"%"," %"),IF('Carnet de notes'!Z35="M","manquant","exempté"))&amp;"; ")</f>
        <v/>
      </c>
      <c r="Z29" s="94" t="str">
        <f>IF(OR($A29="",'Carnet de notes'!AA35=""),"",IF('Carnet de notes'!AA$3="","Travail 15",'Carnet de notes'!AA$3)&amp;" "&amp;IF(ISNUMBER('Carnet de notes'!AA35),SUBSTITUTE(TEXT('Carnet de notes'!AA35/('Carnet de notes'!AA$6+100*('Carnet de notes'!AA$6="")),"0%"),"%"," %"),IF('Carnet de notes'!AA35="M","manquant","exempté"))&amp;"; ")</f>
        <v/>
      </c>
      <c r="AA29" s="94" t="str">
        <f>IF(OR($A29="",'Carnet de notes'!AB35=""),"",IF('Carnet de notes'!AB$3="","Travail 16",'Carnet de notes'!AB$3)&amp;" "&amp;IF(ISNUMBER('Carnet de notes'!AB35),SUBSTITUTE(TEXT('Carnet de notes'!AB35/('Carnet de notes'!AB$6+100*('Carnet de notes'!AB$6="")),"0%"),"%"," %"),IF('Carnet de notes'!AB35="M","manquant","exempté"))&amp;"; ")</f>
        <v/>
      </c>
      <c r="AB29" s="94" t="str">
        <f>IF(OR($A29="",'Carnet de notes'!AC35=""),"",IF('Carnet de notes'!AC$3="","Travail 17",'Carnet de notes'!AC$3)&amp;" "&amp;IF(ISNUMBER('Carnet de notes'!AC35),SUBSTITUTE(TEXT('Carnet de notes'!AC35/('Carnet de notes'!AC$6+100*('Carnet de notes'!AC$6="")),"0%"),"%"," %"),IF('Carnet de notes'!AC35="M","manquant","exempté"))&amp;"; ")</f>
        <v/>
      </c>
      <c r="AC29" s="94" t="str">
        <f>IF(OR($A29="",'Carnet de notes'!AD35=""),"",IF('Carnet de notes'!AD$3="","Travail 18",'Carnet de notes'!AD$3)&amp;" "&amp;IF(ISNUMBER('Carnet de notes'!AD35),SUBSTITUTE(TEXT('Carnet de notes'!AD35/('Carnet de notes'!AD$6+100*('Carnet de notes'!AD$6="")),"0%"),"%"," %"),IF('Carnet de notes'!AD35="M","manquant","exempté"))&amp;"; ")</f>
        <v/>
      </c>
      <c r="AD29" s="94" t="str">
        <f>IF(OR($A29="",'Carnet de notes'!AE35=""),"",IF('Carnet de notes'!AE$3="","Travail 19",'Carnet de notes'!AE$3)&amp;" "&amp;IF(ISNUMBER('Carnet de notes'!AE35),SUBSTITUTE(TEXT('Carnet de notes'!AE35/('Carnet de notes'!AE$6+100*('Carnet de notes'!AE$6="")),"0%"),"%"," %"),IF('Carnet de notes'!AE35="M","manquant","exempté"))&amp;"; ")</f>
        <v/>
      </c>
      <c r="AE29" s="94" t="str">
        <f>IF(OR($A29="",'Carnet de notes'!AF35=""),"",IF('Carnet de notes'!AF$3="","Travail 20",'Carnet de notes'!AF$3)&amp;" "&amp;IF(ISNUMBER('Carnet de notes'!AF35),SUBSTITUTE(TEXT('Carnet de notes'!AF35/('Carnet de notes'!AF$6+100*('Carnet de notes'!AF$6="")),"0%"),"%"," %"),IF('Carnet de notes'!AF35="M","manquant","exempté"))&amp;"; ")</f>
        <v/>
      </c>
      <c r="AF29" s="94" t="str">
        <f>IF(OR($A29="",'Carnet de notes'!AG35=""),"",IF('Carnet de notes'!AG$3="","Travail 21",'Carnet de notes'!AG$3)&amp;" "&amp;IF(ISNUMBER('Carnet de notes'!AG35),SUBSTITUTE(TEXT('Carnet de notes'!AG35/('Carnet de notes'!AG$6+100*('Carnet de notes'!AG$6="")),"0%"),"%"," %"),IF('Carnet de notes'!AG35="M","manquant","exempté"))&amp;"; ")</f>
        <v/>
      </c>
      <c r="AG29" s="94" t="str">
        <f>IF(OR($A29="",'Carnet de notes'!AH35=""),"",IF('Carnet de notes'!AH$3="","Travail 22",'Carnet de notes'!AH$3)&amp;" "&amp;IF(ISNUMBER('Carnet de notes'!AH35),SUBSTITUTE(TEXT('Carnet de notes'!AH35/('Carnet de notes'!AH$6+100*('Carnet de notes'!AH$6="")),"0%"),"%"," %"),IF('Carnet de notes'!AH35="M","manquant","exempté"))&amp;"; ")</f>
        <v/>
      </c>
      <c r="AH29" s="94" t="str">
        <f>IF(OR($A29="",'Carnet de notes'!AI35=""),"",IF('Carnet de notes'!AI$3="","Travail 23",'Carnet de notes'!AI$3)&amp;" "&amp;IF(ISNUMBER('Carnet de notes'!AI35),SUBSTITUTE(TEXT('Carnet de notes'!AI35/('Carnet de notes'!AI$6+100*('Carnet de notes'!AI$6="")),"0%"),"%"," %"),IF('Carnet de notes'!AI35="M","manquant","exempté"))&amp;"; ")</f>
        <v/>
      </c>
      <c r="AI29" s="94" t="str">
        <f>IF(OR($A29="",'Carnet de notes'!AJ35=""),"",IF('Carnet de notes'!AJ$3="","Travail 24",'Carnet de notes'!AJ$3)&amp;" "&amp;IF(ISNUMBER('Carnet de notes'!AJ35),SUBSTITUTE(TEXT('Carnet de notes'!AJ35/('Carnet de notes'!AJ$6+100*('Carnet de notes'!AJ$6="")),"0%"),"%"," %"),IF('Carnet de notes'!AJ35="M","manquant","exempté"))&amp;"; ")</f>
        <v/>
      </c>
      <c r="AJ29" s="94" t="str">
        <f>IF(OR($A29="",'Carnet de notes'!AK35=""),"",IF('Carnet de notes'!AK$3="","Travail 25",'Carnet de notes'!AK$3)&amp;" "&amp;IF(ISNUMBER('Carnet de notes'!AK35),SUBSTITUTE(TEXT('Carnet de notes'!AK35/('Carnet de notes'!AK$6+100*('Carnet de notes'!AK$6="")),"0%"),"%"," %"),IF('Carnet de notes'!AK35="M","manquant","exempté"))&amp;"; ")</f>
        <v/>
      </c>
      <c r="AK29" s="94" t="str">
        <f>IF(OR($A29="",'Carnet de notes'!AL35=""),"",IF('Carnet de notes'!AL$3="","Travail 26",'Carnet de notes'!AL$3)&amp;" "&amp;IF(ISNUMBER('Carnet de notes'!AL35),SUBSTITUTE(TEXT('Carnet de notes'!AL35/('Carnet de notes'!AL$6+100*('Carnet de notes'!AL$6="")),"0%"),"%"," %"),IF('Carnet de notes'!AL35="M","manquant","exempté"))&amp;"; ")</f>
        <v/>
      </c>
      <c r="AL29" s="94" t="str">
        <f>IF(OR($A29="",'Carnet de notes'!AM35=""),"",IF('Carnet de notes'!AM$3="","Travail 27",'Carnet de notes'!AM$3)&amp;" "&amp;IF(ISNUMBER('Carnet de notes'!AM35),SUBSTITUTE(TEXT('Carnet de notes'!AM35/('Carnet de notes'!AM$6+100*('Carnet de notes'!AM$6="")),"0%"),"%"," %"),IF('Carnet de notes'!AM35="M","manquant","exempté"))&amp;"; ")</f>
        <v/>
      </c>
      <c r="AM29" s="94" t="str">
        <f>IF(OR($A29="",'Carnet de notes'!AN35=""),"",IF('Carnet de notes'!AN$3="","Travail 28",'Carnet de notes'!AN$3)&amp;" "&amp;IF(ISNUMBER('Carnet de notes'!AN35),SUBSTITUTE(TEXT('Carnet de notes'!AN35/('Carnet de notes'!AN$6+100*('Carnet de notes'!AN$6="")),"0%"),"%"," %"),IF('Carnet de notes'!AN35="M","manquant","exempté"))&amp;"; ")</f>
        <v/>
      </c>
      <c r="AN29" s="94" t="str">
        <f>IF(OR($A29="",'Carnet de notes'!AO35=""),"",IF('Carnet de notes'!AO$3="","Travail 29",'Carnet de notes'!AO$3)&amp;" "&amp;IF(ISNUMBER('Carnet de notes'!AO35),SUBSTITUTE(TEXT('Carnet de notes'!AO35/('Carnet de notes'!AO$6+100*('Carnet de notes'!AO$6="")),"0%"),"%"," %"),IF('Carnet de notes'!AO35="M","manquant","exempté"))&amp;"; ")</f>
        <v/>
      </c>
      <c r="AO29" s="94" t="str">
        <f>IF(OR($A29="",'Carnet de notes'!AP35=""),"",IF('Carnet de notes'!AP$3="","Travail 30",'Carnet de notes'!AP$3)&amp;" "&amp;IF(ISNUMBER('Carnet de notes'!AP35),SUBSTITUTE(TEXT('Carnet de notes'!AP35/('Carnet de notes'!AP$6+100*('Carnet de notes'!AP$6="")),"0%"),"%"," %"),IF('Carnet de notes'!AP35="M","manquant","exempté"))&amp;"; ")</f>
        <v/>
      </c>
      <c r="AP29" s="94" t="str">
        <f>IF(OR($A29="",'Carnet de notes'!AQ35=""),"",IF('Carnet de notes'!AQ$3="","Travail 31",'Carnet de notes'!AQ$3)&amp;" "&amp;IF(ISNUMBER('Carnet de notes'!AQ35),SUBSTITUTE(TEXT('Carnet de notes'!AQ35/('Carnet de notes'!AQ$6+100*('Carnet de notes'!AQ$6="")),"0%"),"%"," %"),IF('Carnet de notes'!AQ35="M","manquant","exempté"))&amp;"; ")</f>
        <v/>
      </c>
      <c r="AQ29" s="94" t="str">
        <f>IF(OR($A29="",'Carnet de notes'!AR35=""),"",IF('Carnet de notes'!AR$3="","Travail 32",'Carnet de notes'!AR$3)&amp;" "&amp;IF(ISNUMBER('Carnet de notes'!AR35),SUBSTITUTE(TEXT('Carnet de notes'!AR35/('Carnet de notes'!AR$6+100*('Carnet de notes'!AR$6="")),"0%"),"%"," %"),IF('Carnet de notes'!AR35="M","manquant","exempté"))&amp;"; ")</f>
        <v/>
      </c>
      <c r="AR29" s="94" t="str">
        <f>IF(OR($A29="",'Carnet de notes'!AS35=""),"",IF('Carnet de notes'!AS$3="","Travail 33",'Carnet de notes'!AS$3)&amp;" "&amp;IF(ISNUMBER('Carnet de notes'!AS35),SUBSTITUTE(TEXT('Carnet de notes'!AS35/('Carnet de notes'!AS$6+100*('Carnet de notes'!AS$6="")),"0%"),"%"," %"),IF('Carnet de notes'!AS35="M","manquant","exempté"))&amp;"; ")</f>
        <v/>
      </c>
      <c r="AS29" s="94" t="str">
        <f>IF(OR($A29="",'Carnet de notes'!AT35=""),"",IF('Carnet de notes'!AT$3="","Travail 34",'Carnet de notes'!AT$3)&amp;" "&amp;IF(ISNUMBER('Carnet de notes'!AT35),SUBSTITUTE(TEXT('Carnet de notes'!AT35/('Carnet de notes'!AT$6+100*('Carnet de notes'!AT$6="")),"0%"),"%"," %"),IF('Carnet de notes'!AT35="M","manquant","exempté"))&amp;"; ")</f>
        <v/>
      </c>
      <c r="AT29" s="94" t="str">
        <f>IF(OR($A29="",'Carnet de notes'!AU35=""),"",IF('Carnet de notes'!AU$3="","Travail 35",'Carnet de notes'!AU$3)&amp;" "&amp;IF(ISNUMBER('Carnet de notes'!AU35),SUBSTITUTE(TEXT('Carnet de notes'!AU35/('Carnet de notes'!AU$6+100*('Carnet de notes'!AU$6="")),"0%"),"%"," %"),IF('Carnet de notes'!AU35="M","manquant","exempté"))&amp;"; ")</f>
        <v/>
      </c>
      <c r="AU29" s="94" t="str">
        <f>IF(OR($A29="",'Carnet de notes'!AV35=""),"",IF('Carnet de notes'!AV$3="","Travail 36",'Carnet de notes'!AV$3)&amp;" "&amp;IF(ISNUMBER('Carnet de notes'!AV35),SUBSTITUTE(TEXT('Carnet de notes'!AV35/('Carnet de notes'!AV$6+100*('Carnet de notes'!AV$6="")),"0%"),"%"," %"),IF('Carnet de notes'!AV35="M","manquant","exempté"))&amp;"; ")</f>
        <v/>
      </c>
      <c r="AV29" s="94" t="str">
        <f>IF(OR($A29="",'Carnet de notes'!AW35=""),"",IF('Carnet de notes'!AW$3="","Travail 37",'Carnet de notes'!AW$3)&amp;" "&amp;IF(ISNUMBER('Carnet de notes'!AW35),SUBSTITUTE(TEXT('Carnet de notes'!AW35/('Carnet de notes'!AW$6+100*('Carnet de notes'!AW$6="")),"0%"),"%"," %"),IF('Carnet de notes'!AW35="M","manquant","exempté"))&amp;"; ")</f>
        <v/>
      </c>
      <c r="AW29" s="94" t="str">
        <f>IF(OR($A29="",'Carnet de notes'!AX35=""),"",IF('Carnet de notes'!AX$3="","Travail 38",'Carnet de notes'!AX$3)&amp;" "&amp;IF(ISNUMBER('Carnet de notes'!AX35),SUBSTITUTE(TEXT('Carnet de notes'!AX35/('Carnet de notes'!AX$6+100*('Carnet de notes'!AX$6="")),"0%"),"%"," %"),IF('Carnet de notes'!AX35="M","manquant","exempté"))&amp;"; ")</f>
        <v/>
      </c>
      <c r="AX29" s="94" t="str">
        <f>IF(OR($A29="",'Carnet de notes'!AY35=""),"",IF('Carnet de notes'!AY$3="","Travail 39",'Carnet de notes'!AY$3)&amp;" "&amp;IF(ISNUMBER('Carnet de notes'!AY35),SUBSTITUTE(TEXT('Carnet de notes'!AY35/('Carnet de notes'!AY$6+100*('Carnet de notes'!AY$6="")),"0%"),"%"," %"),IF('Carnet de notes'!AY35="M","manquant","exempté"))&amp;"; ")</f>
        <v/>
      </c>
      <c r="AY29" s="94" t="str">
        <f>IF(OR($A29="",'Carnet de notes'!AZ35=""),"",IF('Carnet de notes'!AZ$3="","Travail 40",'Carnet de notes'!AZ$3)&amp;" "&amp;IF(ISNUMBER('Carnet de notes'!AZ35),SUBSTITUTE(TEXT('Carnet de notes'!AZ35/('Carnet de notes'!AZ$6+100*('Carnet de notes'!AZ$6="")),"0%"),"%"," %"),IF('Carnet de notes'!AZ35="M","manquant","exempté"))&amp;"; ")</f>
        <v/>
      </c>
      <c r="AZ29" s="94" t="str">
        <f>IF($A29="","",IF(ISNUMBER('Carnet de notes'!F35),'Carnet de notes'!F$3&amp;" "&amp;SUBSTITUTE(TEXT('Carnet de notes'!F35,"0%"),"%"," %")&amp;"; ","")&amp;IF(ISNUMBER('Carnet de notes'!G35),'Carnet de notes'!G$3&amp;" "&amp;SUBSTITUTE(TEXT('Carnet de notes'!G35,"0%"),"%"," %")&amp;"; ","")&amp;IF(ISNUMBER('Carnet de notes'!H35),'Carnet de notes'!H$3&amp;" "&amp;SUBSTITUTE(TEXT('Carnet de notes'!H35,"0%"),"%"," %")&amp;"; ","")&amp;IF(ISNUMBER('Carnet de notes'!I35),'Carnet de notes'!I$3&amp;" "&amp;SUBSTITUTE(TEXT('Carnet de notes'!I35,"0%"),"%"," %")&amp;"; ","")&amp;IF(ISNUMBER('Carnet de notes'!J35),'Carnet de notes'!J$3&amp;" "&amp;SUBSTITUTE(TEXT('Carnet de notes'!J35,"0%"),"%"," %")&amp;"; ","")&amp;IF(ISNUMBER('Carnet de notes'!K35),'Carnet de notes'!K$3&amp;" "&amp;SUBSTITUTE(TEXT('Carnet de notes'!K35,"0%"),"%"," %")&amp;"; ",""))</f>
        <v/>
      </c>
      <c r="BA29" s="94" t="str">
        <f t="shared" si="3"/>
        <v/>
      </c>
      <c r="BB29" s="94" t="str">
        <f>IF(NOT(ISNUMBER($K29)),"",IF(INDEX(Habiletés!$C$7:$C$46,$K29)="","","Utilisation du français oral "&amp;INDEX(Habiletés!$C$7:$C$46,$K29)&amp;"; ")&amp;IF(INDEX(Habiletés!$D$7:$D$46,$K29)="","","Fiabilité "&amp;INDEX(Habiletés!$D$7:$D$46,$K29)&amp;"; ")&amp;IF(INDEX(Habiletés!$E$7:$E$46,$K29)="","","Sens de l'organisation "&amp;INDEX(Habiletés!$E$7:$E$46,$K29)&amp;"; ")&amp;IF(INDEX(Habiletés!$F$7:$F$46,$K29)="","","Autonomie "&amp;INDEX(Habiletés!$F$7:$F$46,$K29)&amp;"; ")&amp;IF(INDEX(Habiletés!$G$7:$G$46,$K29)="","","Esprit de collaboration "&amp;INDEX(Habiletés!$G$7:$G$46,$K29)&amp;"; ")&amp;IF(INDEX(Habiletés!$H$7:$H$46,$K29)="","","Sens de l'initiative "&amp;INDEX(Habiletés!$H$7:$H$46,$K29)&amp;"; ")&amp;IF(INDEX(Habiletés!$I$7:$I$46,$K29)="","","Autorégulation "&amp;INDEX(Habiletés!$I$7:$I$46,$K29)&amp;"; "))</f>
        <v/>
      </c>
    </row>
    <row r="30" spans="1:54" ht="62" customHeight="1" x14ac:dyDescent="0.45">
      <c r="A30" s="95" t="str">
        <f>IF('Carnet de notes'!$B36="","",'Carnet de notes'!$A36)</f>
        <v/>
      </c>
      <c r="B30" s="95" t="str">
        <f>IF($A30="","",'Carnet de notes'!$C36&amp;"")</f>
        <v/>
      </c>
      <c r="C30" s="96" t="str">
        <f>IF($A30="","",'Carnet de notes'!$D36)</f>
        <v/>
      </c>
      <c r="D30" s="95" t="str">
        <f>IF($A30="","",'Carnet de notes'!$E36&amp;"")</f>
        <v/>
      </c>
      <c r="E30" s="95" t="str">
        <f t="shared" si="0"/>
        <v/>
      </c>
      <c r="F30" s="95" t="str">
        <f t="shared" si="1"/>
        <v/>
      </c>
      <c r="G30" s="95" t="str">
        <f>IF($A30="","",'Carnet de notes'!$L36&amp;"")</f>
        <v/>
      </c>
      <c r="H30" s="95" t="str">
        <f t="shared" si="2"/>
        <v/>
      </c>
      <c r="I30" s="95" t="str">
        <f>IF(NOT(ISNUMBER($K30)),"",INDEX(Habiletés!$J$7:$J$46,$K30)&amp;"")</f>
        <v/>
      </c>
      <c r="K30" s="94" t="str">
        <f>IF($A30="","",IFERROR(MATCH($A30,Habiletés!$A$7:$A$46,0),""))</f>
        <v/>
      </c>
      <c r="L30" s="94" t="str">
        <f>IF(OR($A30="",'Carnet de notes'!M36=""),"",IF('Carnet de notes'!M$3="","Travail 1",'Carnet de notes'!M$3)&amp;" "&amp;IF(ISNUMBER('Carnet de notes'!M36),SUBSTITUTE(TEXT('Carnet de notes'!M36/('Carnet de notes'!M$6+100*('Carnet de notes'!M$6="")),"0%"),"%"," %"),IF('Carnet de notes'!M36="M","manquant","exempté"))&amp;"; ")</f>
        <v/>
      </c>
      <c r="M30" s="94" t="str">
        <f>IF(OR($A30="",'Carnet de notes'!N36=""),"",IF('Carnet de notes'!N$3="","Travail 2",'Carnet de notes'!N$3)&amp;" "&amp;IF(ISNUMBER('Carnet de notes'!N36),SUBSTITUTE(TEXT('Carnet de notes'!N36/('Carnet de notes'!N$6+100*('Carnet de notes'!N$6="")),"0%"),"%"," %"),IF('Carnet de notes'!N36="M","manquant","exempté"))&amp;"; ")</f>
        <v/>
      </c>
      <c r="N30" s="94" t="str">
        <f>IF(OR($A30="",'Carnet de notes'!O36=""),"",IF('Carnet de notes'!O$3="","Travail 3",'Carnet de notes'!O$3)&amp;" "&amp;IF(ISNUMBER('Carnet de notes'!O36),SUBSTITUTE(TEXT('Carnet de notes'!O36/('Carnet de notes'!O$6+100*('Carnet de notes'!O$6="")),"0%"),"%"," %"),IF('Carnet de notes'!O36="M","manquant","exempté"))&amp;"; ")</f>
        <v/>
      </c>
      <c r="O30" s="94" t="str">
        <f>IF(OR($A30="",'Carnet de notes'!P36=""),"",IF('Carnet de notes'!P$3="","Travail 4",'Carnet de notes'!P$3)&amp;" "&amp;IF(ISNUMBER('Carnet de notes'!P36),SUBSTITUTE(TEXT('Carnet de notes'!P36/('Carnet de notes'!P$6+100*('Carnet de notes'!P$6="")),"0%"),"%"," %"),IF('Carnet de notes'!P36="M","manquant","exempté"))&amp;"; ")</f>
        <v/>
      </c>
      <c r="P30" s="94" t="str">
        <f>IF(OR($A30="",'Carnet de notes'!Q36=""),"",IF('Carnet de notes'!Q$3="","Travail 5",'Carnet de notes'!Q$3)&amp;" "&amp;IF(ISNUMBER('Carnet de notes'!Q36),SUBSTITUTE(TEXT('Carnet de notes'!Q36/('Carnet de notes'!Q$6+100*('Carnet de notes'!Q$6="")),"0%"),"%"," %"),IF('Carnet de notes'!Q36="M","manquant","exempté"))&amp;"; ")</f>
        <v/>
      </c>
      <c r="Q30" s="94" t="str">
        <f>IF(OR($A30="",'Carnet de notes'!R36=""),"",IF('Carnet de notes'!R$3="","Travail 6",'Carnet de notes'!R$3)&amp;" "&amp;IF(ISNUMBER('Carnet de notes'!R36),SUBSTITUTE(TEXT('Carnet de notes'!R36/('Carnet de notes'!R$6+100*('Carnet de notes'!R$6="")),"0%"),"%"," %"),IF('Carnet de notes'!R36="M","manquant","exempté"))&amp;"; ")</f>
        <v/>
      </c>
      <c r="R30" s="94" t="str">
        <f>IF(OR($A30="",'Carnet de notes'!S36=""),"",IF('Carnet de notes'!S$3="","Travail 7",'Carnet de notes'!S$3)&amp;" "&amp;IF(ISNUMBER('Carnet de notes'!S36),SUBSTITUTE(TEXT('Carnet de notes'!S36/('Carnet de notes'!S$6+100*('Carnet de notes'!S$6="")),"0%"),"%"," %"),IF('Carnet de notes'!S36="M","manquant","exempté"))&amp;"; ")</f>
        <v/>
      </c>
      <c r="S30" s="94" t="str">
        <f>IF(OR($A30="",'Carnet de notes'!T36=""),"",IF('Carnet de notes'!T$3="","Travail 8",'Carnet de notes'!T$3)&amp;" "&amp;IF(ISNUMBER('Carnet de notes'!T36),SUBSTITUTE(TEXT('Carnet de notes'!T36/('Carnet de notes'!T$6+100*('Carnet de notes'!T$6="")),"0%"),"%"," %"),IF('Carnet de notes'!T36="M","manquant","exempté"))&amp;"; ")</f>
        <v/>
      </c>
      <c r="T30" s="94" t="str">
        <f>IF(OR($A30="",'Carnet de notes'!U36=""),"",IF('Carnet de notes'!U$3="","Travail 9",'Carnet de notes'!U$3)&amp;" "&amp;IF(ISNUMBER('Carnet de notes'!U36),SUBSTITUTE(TEXT('Carnet de notes'!U36/('Carnet de notes'!U$6+100*('Carnet de notes'!U$6="")),"0%"),"%"," %"),IF('Carnet de notes'!U36="M","manquant","exempté"))&amp;"; ")</f>
        <v/>
      </c>
      <c r="U30" s="94" t="str">
        <f>IF(OR($A30="",'Carnet de notes'!V36=""),"",IF('Carnet de notes'!V$3="","Travail 10",'Carnet de notes'!V$3)&amp;" "&amp;IF(ISNUMBER('Carnet de notes'!V36),SUBSTITUTE(TEXT('Carnet de notes'!V36/('Carnet de notes'!V$6+100*('Carnet de notes'!V$6="")),"0%"),"%"," %"),IF('Carnet de notes'!V36="M","manquant","exempté"))&amp;"; ")</f>
        <v/>
      </c>
      <c r="V30" s="94" t="str">
        <f>IF(OR($A30="",'Carnet de notes'!W36=""),"",IF('Carnet de notes'!W$3="","Travail 11",'Carnet de notes'!W$3)&amp;" "&amp;IF(ISNUMBER('Carnet de notes'!W36),SUBSTITUTE(TEXT('Carnet de notes'!W36/('Carnet de notes'!W$6+100*('Carnet de notes'!W$6="")),"0%"),"%"," %"),IF('Carnet de notes'!W36="M","manquant","exempté"))&amp;"; ")</f>
        <v/>
      </c>
      <c r="W30" s="94" t="str">
        <f>IF(OR($A30="",'Carnet de notes'!X36=""),"",IF('Carnet de notes'!X$3="","Travail 12",'Carnet de notes'!X$3)&amp;" "&amp;IF(ISNUMBER('Carnet de notes'!X36),SUBSTITUTE(TEXT('Carnet de notes'!X36/('Carnet de notes'!X$6+100*('Carnet de notes'!X$6="")),"0%"),"%"," %"),IF('Carnet de notes'!X36="M","manquant","exempté"))&amp;"; ")</f>
        <v/>
      </c>
      <c r="X30" s="94" t="str">
        <f>IF(OR($A30="",'Carnet de notes'!Y36=""),"",IF('Carnet de notes'!Y$3="","Travail 13",'Carnet de notes'!Y$3)&amp;" "&amp;IF(ISNUMBER('Carnet de notes'!Y36),SUBSTITUTE(TEXT('Carnet de notes'!Y36/('Carnet de notes'!Y$6+100*('Carnet de notes'!Y$6="")),"0%"),"%"," %"),IF('Carnet de notes'!Y36="M","manquant","exempté"))&amp;"; ")</f>
        <v/>
      </c>
      <c r="Y30" s="94" t="str">
        <f>IF(OR($A30="",'Carnet de notes'!Z36=""),"",IF('Carnet de notes'!Z$3="","Travail 14",'Carnet de notes'!Z$3)&amp;" "&amp;IF(ISNUMBER('Carnet de notes'!Z36),SUBSTITUTE(TEXT('Carnet de notes'!Z36/('Carnet de notes'!Z$6+100*('Carnet de notes'!Z$6="")),"0%"),"%"," %"),IF('Carnet de notes'!Z36="M","manquant","exempté"))&amp;"; ")</f>
        <v/>
      </c>
      <c r="Z30" s="94" t="str">
        <f>IF(OR($A30="",'Carnet de notes'!AA36=""),"",IF('Carnet de notes'!AA$3="","Travail 15",'Carnet de notes'!AA$3)&amp;" "&amp;IF(ISNUMBER('Carnet de notes'!AA36),SUBSTITUTE(TEXT('Carnet de notes'!AA36/('Carnet de notes'!AA$6+100*('Carnet de notes'!AA$6="")),"0%"),"%"," %"),IF('Carnet de notes'!AA36="M","manquant","exempté"))&amp;"; ")</f>
        <v/>
      </c>
      <c r="AA30" s="94" t="str">
        <f>IF(OR($A30="",'Carnet de notes'!AB36=""),"",IF('Carnet de notes'!AB$3="","Travail 16",'Carnet de notes'!AB$3)&amp;" "&amp;IF(ISNUMBER('Carnet de notes'!AB36),SUBSTITUTE(TEXT('Carnet de notes'!AB36/('Carnet de notes'!AB$6+100*('Carnet de notes'!AB$6="")),"0%"),"%"," %"),IF('Carnet de notes'!AB36="M","manquant","exempté"))&amp;"; ")</f>
        <v/>
      </c>
      <c r="AB30" s="94" t="str">
        <f>IF(OR($A30="",'Carnet de notes'!AC36=""),"",IF('Carnet de notes'!AC$3="","Travail 17",'Carnet de notes'!AC$3)&amp;" "&amp;IF(ISNUMBER('Carnet de notes'!AC36),SUBSTITUTE(TEXT('Carnet de notes'!AC36/('Carnet de notes'!AC$6+100*('Carnet de notes'!AC$6="")),"0%"),"%"," %"),IF('Carnet de notes'!AC36="M","manquant","exempté"))&amp;"; ")</f>
        <v/>
      </c>
      <c r="AC30" s="94" t="str">
        <f>IF(OR($A30="",'Carnet de notes'!AD36=""),"",IF('Carnet de notes'!AD$3="","Travail 18",'Carnet de notes'!AD$3)&amp;" "&amp;IF(ISNUMBER('Carnet de notes'!AD36),SUBSTITUTE(TEXT('Carnet de notes'!AD36/('Carnet de notes'!AD$6+100*('Carnet de notes'!AD$6="")),"0%"),"%"," %"),IF('Carnet de notes'!AD36="M","manquant","exempté"))&amp;"; ")</f>
        <v/>
      </c>
      <c r="AD30" s="94" t="str">
        <f>IF(OR($A30="",'Carnet de notes'!AE36=""),"",IF('Carnet de notes'!AE$3="","Travail 19",'Carnet de notes'!AE$3)&amp;" "&amp;IF(ISNUMBER('Carnet de notes'!AE36),SUBSTITUTE(TEXT('Carnet de notes'!AE36/('Carnet de notes'!AE$6+100*('Carnet de notes'!AE$6="")),"0%"),"%"," %"),IF('Carnet de notes'!AE36="M","manquant","exempté"))&amp;"; ")</f>
        <v/>
      </c>
      <c r="AE30" s="94" t="str">
        <f>IF(OR($A30="",'Carnet de notes'!AF36=""),"",IF('Carnet de notes'!AF$3="","Travail 20",'Carnet de notes'!AF$3)&amp;" "&amp;IF(ISNUMBER('Carnet de notes'!AF36),SUBSTITUTE(TEXT('Carnet de notes'!AF36/('Carnet de notes'!AF$6+100*('Carnet de notes'!AF$6="")),"0%"),"%"," %"),IF('Carnet de notes'!AF36="M","manquant","exempté"))&amp;"; ")</f>
        <v/>
      </c>
      <c r="AF30" s="94" t="str">
        <f>IF(OR($A30="",'Carnet de notes'!AG36=""),"",IF('Carnet de notes'!AG$3="","Travail 21",'Carnet de notes'!AG$3)&amp;" "&amp;IF(ISNUMBER('Carnet de notes'!AG36),SUBSTITUTE(TEXT('Carnet de notes'!AG36/('Carnet de notes'!AG$6+100*('Carnet de notes'!AG$6="")),"0%"),"%"," %"),IF('Carnet de notes'!AG36="M","manquant","exempté"))&amp;"; ")</f>
        <v/>
      </c>
      <c r="AG30" s="94" t="str">
        <f>IF(OR($A30="",'Carnet de notes'!AH36=""),"",IF('Carnet de notes'!AH$3="","Travail 22",'Carnet de notes'!AH$3)&amp;" "&amp;IF(ISNUMBER('Carnet de notes'!AH36),SUBSTITUTE(TEXT('Carnet de notes'!AH36/('Carnet de notes'!AH$6+100*('Carnet de notes'!AH$6="")),"0%"),"%"," %"),IF('Carnet de notes'!AH36="M","manquant","exempté"))&amp;"; ")</f>
        <v/>
      </c>
      <c r="AH30" s="94" t="str">
        <f>IF(OR($A30="",'Carnet de notes'!AI36=""),"",IF('Carnet de notes'!AI$3="","Travail 23",'Carnet de notes'!AI$3)&amp;" "&amp;IF(ISNUMBER('Carnet de notes'!AI36),SUBSTITUTE(TEXT('Carnet de notes'!AI36/('Carnet de notes'!AI$6+100*('Carnet de notes'!AI$6="")),"0%"),"%"," %"),IF('Carnet de notes'!AI36="M","manquant","exempté"))&amp;"; ")</f>
        <v/>
      </c>
      <c r="AI30" s="94" t="str">
        <f>IF(OR($A30="",'Carnet de notes'!AJ36=""),"",IF('Carnet de notes'!AJ$3="","Travail 24",'Carnet de notes'!AJ$3)&amp;" "&amp;IF(ISNUMBER('Carnet de notes'!AJ36),SUBSTITUTE(TEXT('Carnet de notes'!AJ36/('Carnet de notes'!AJ$6+100*('Carnet de notes'!AJ$6="")),"0%"),"%"," %"),IF('Carnet de notes'!AJ36="M","manquant","exempté"))&amp;"; ")</f>
        <v/>
      </c>
      <c r="AJ30" s="94" t="str">
        <f>IF(OR($A30="",'Carnet de notes'!AK36=""),"",IF('Carnet de notes'!AK$3="","Travail 25",'Carnet de notes'!AK$3)&amp;" "&amp;IF(ISNUMBER('Carnet de notes'!AK36),SUBSTITUTE(TEXT('Carnet de notes'!AK36/('Carnet de notes'!AK$6+100*('Carnet de notes'!AK$6="")),"0%"),"%"," %"),IF('Carnet de notes'!AK36="M","manquant","exempté"))&amp;"; ")</f>
        <v/>
      </c>
      <c r="AK30" s="94" t="str">
        <f>IF(OR($A30="",'Carnet de notes'!AL36=""),"",IF('Carnet de notes'!AL$3="","Travail 26",'Carnet de notes'!AL$3)&amp;" "&amp;IF(ISNUMBER('Carnet de notes'!AL36),SUBSTITUTE(TEXT('Carnet de notes'!AL36/('Carnet de notes'!AL$6+100*('Carnet de notes'!AL$6="")),"0%"),"%"," %"),IF('Carnet de notes'!AL36="M","manquant","exempté"))&amp;"; ")</f>
        <v/>
      </c>
      <c r="AL30" s="94" t="str">
        <f>IF(OR($A30="",'Carnet de notes'!AM36=""),"",IF('Carnet de notes'!AM$3="","Travail 27",'Carnet de notes'!AM$3)&amp;" "&amp;IF(ISNUMBER('Carnet de notes'!AM36),SUBSTITUTE(TEXT('Carnet de notes'!AM36/('Carnet de notes'!AM$6+100*('Carnet de notes'!AM$6="")),"0%"),"%"," %"),IF('Carnet de notes'!AM36="M","manquant","exempté"))&amp;"; ")</f>
        <v/>
      </c>
      <c r="AM30" s="94" t="str">
        <f>IF(OR($A30="",'Carnet de notes'!AN36=""),"",IF('Carnet de notes'!AN$3="","Travail 28",'Carnet de notes'!AN$3)&amp;" "&amp;IF(ISNUMBER('Carnet de notes'!AN36),SUBSTITUTE(TEXT('Carnet de notes'!AN36/('Carnet de notes'!AN$6+100*('Carnet de notes'!AN$6="")),"0%"),"%"," %"),IF('Carnet de notes'!AN36="M","manquant","exempté"))&amp;"; ")</f>
        <v/>
      </c>
      <c r="AN30" s="94" t="str">
        <f>IF(OR($A30="",'Carnet de notes'!AO36=""),"",IF('Carnet de notes'!AO$3="","Travail 29",'Carnet de notes'!AO$3)&amp;" "&amp;IF(ISNUMBER('Carnet de notes'!AO36),SUBSTITUTE(TEXT('Carnet de notes'!AO36/('Carnet de notes'!AO$6+100*('Carnet de notes'!AO$6="")),"0%"),"%"," %"),IF('Carnet de notes'!AO36="M","manquant","exempté"))&amp;"; ")</f>
        <v/>
      </c>
      <c r="AO30" s="94" t="str">
        <f>IF(OR($A30="",'Carnet de notes'!AP36=""),"",IF('Carnet de notes'!AP$3="","Travail 30",'Carnet de notes'!AP$3)&amp;" "&amp;IF(ISNUMBER('Carnet de notes'!AP36),SUBSTITUTE(TEXT('Carnet de notes'!AP36/('Carnet de notes'!AP$6+100*('Carnet de notes'!AP$6="")),"0%"),"%"," %"),IF('Carnet de notes'!AP36="M","manquant","exempté"))&amp;"; ")</f>
        <v/>
      </c>
      <c r="AP30" s="94" t="str">
        <f>IF(OR($A30="",'Carnet de notes'!AQ36=""),"",IF('Carnet de notes'!AQ$3="","Travail 31",'Carnet de notes'!AQ$3)&amp;" "&amp;IF(ISNUMBER('Carnet de notes'!AQ36),SUBSTITUTE(TEXT('Carnet de notes'!AQ36/('Carnet de notes'!AQ$6+100*('Carnet de notes'!AQ$6="")),"0%"),"%"," %"),IF('Carnet de notes'!AQ36="M","manquant","exempté"))&amp;"; ")</f>
        <v/>
      </c>
      <c r="AQ30" s="94" t="str">
        <f>IF(OR($A30="",'Carnet de notes'!AR36=""),"",IF('Carnet de notes'!AR$3="","Travail 32",'Carnet de notes'!AR$3)&amp;" "&amp;IF(ISNUMBER('Carnet de notes'!AR36),SUBSTITUTE(TEXT('Carnet de notes'!AR36/('Carnet de notes'!AR$6+100*('Carnet de notes'!AR$6="")),"0%"),"%"," %"),IF('Carnet de notes'!AR36="M","manquant","exempté"))&amp;"; ")</f>
        <v/>
      </c>
      <c r="AR30" s="94" t="str">
        <f>IF(OR($A30="",'Carnet de notes'!AS36=""),"",IF('Carnet de notes'!AS$3="","Travail 33",'Carnet de notes'!AS$3)&amp;" "&amp;IF(ISNUMBER('Carnet de notes'!AS36),SUBSTITUTE(TEXT('Carnet de notes'!AS36/('Carnet de notes'!AS$6+100*('Carnet de notes'!AS$6="")),"0%"),"%"," %"),IF('Carnet de notes'!AS36="M","manquant","exempté"))&amp;"; ")</f>
        <v/>
      </c>
      <c r="AS30" s="94" t="str">
        <f>IF(OR($A30="",'Carnet de notes'!AT36=""),"",IF('Carnet de notes'!AT$3="","Travail 34",'Carnet de notes'!AT$3)&amp;" "&amp;IF(ISNUMBER('Carnet de notes'!AT36),SUBSTITUTE(TEXT('Carnet de notes'!AT36/('Carnet de notes'!AT$6+100*('Carnet de notes'!AT$6="")),"0%"),"%"," %"),IF('Carnet de notes'!AT36="M","manquant","exempté"))&amp;"; ")</f>
        <v/>
      </c>
      <c r="AT30" s="94" t="str">
        <f>IF(OR($A30="",'Carnet de notes'!AU36=""),"",IF('Carnet de notes'!AU$3="","Travail 35",'Carnet de notes'!AU$3)&amp;" "&amp;IF(ISNUMBER('Carnet de notes'!AU36),SUBSTITUTE(TEXT('Carnet de notes'!AU36/('Carnet de notes'!AU$6+100*('Carnet de notes'!AU$6="")),"0%"),"%"," %"),IF('Carnet de notes'!AU36="M","manquant","exempté"))&amp;"; ")</f>
        <v/>
      </c>
      <c r="AU30" s="94" t="str">
        <f>IF(OR($A30="",'Carnet de notes'!AV36=""),"",IF('Carnet de notes'!AV$3="","Travail 36",'Carnet de notes'!AV$3)&amp;" "&amp;IF(ISNUMBER('Carnet de notes'!AV36),SUBSTITUTE(TEXT('Carnet de notes'!AV36/('Carnet de notes'!AV$6+100*('Carnet de notes'!AV$6="")),"0%"),"%"," %"),IF('Carnet de notes'!AV36="M","manquant","exempté"))&amp;"; ")</f>
        <v/>
      </c>
      <c r="AV30" s="94" t="str">
        <f>IF(OR($A30="",'Carnet de notes'!AW36=""),"",IF('Carnet de notes'!AW$3="","Travail 37",'Carnet de notes'!AW$3)&amp;" "&amp;IF(ISNUMBER('Carnet de notes'!AW36),SUBSTITUTE(TEXT('Carnet de notes'!AW36/('Carnet de notes'!AW$6+100*('Carnet de notes'!AW$6="")),"0%"),"%"," %"),IF('Carnet de notes'!AW36="M","manquant","exempté"))&amp;"; ")</f>
        <v/>
      </c>
      <c r="AW30" s="94" t="str">
        <f>IF(OR($A30="",'Carnet de notes'!AX36=""),"",IF('Carnet de notes'!AX$3="","Travail 38",'Carnet de notes'!AX$3)&amp;" "&amp;IF(ISNUMBER('Carnet de notes'!AX36),SUBSTITUTE(TEXT('Carnet de notes'!AX36/('Carnet de notes'!AX$6+100*('Carnet de notes'!AX$6="")),"0%"),"%"," %"),IF('Carnet de notes'!AX36="M","manquant","exempté"))&amp;"; ")</f>
        <v/>
      </c>
      <c r="AX30" s="94" t="str">
        <f>IF(OR($A30="",'Carnet de notes'!AY36=""),"",IF('Carnet de notes'!AY$3="","Travail 39",'Carnet de notes'!AY$3)&amp;" "&amp;IF(ISNUMBER('Carnet de notes'!AY36),SUBSTITUTE(TEXT('Carnet de notes'!AY36/('Carnet de notes'!AY$6+100*('Carnet de notes'!AY$6="")),"0%"),"%"," %"),IF('Carnet de notes'!AY36="M","manquant","exempté"))&amp;"; ")</f>
        <v/>
      </c>
      <c r="AY30" s="94" t="str">
        <f>IF(OR($A30="",'Carnet de notes'!AZ36=""),"",IF('Carnet de notes'!AZ$3="","Travail 40",'Carnet de notes'!AZ$3)&amp;" "&amp;IF(ISNUMBER('Carnet de notes'!AZ36),SUBSTITUTE(TEXT('Carnet de notes'!AZ36/('Carnet de notes'!AZ$6+100*('Carnet de notes'!AZ$6="")),"0%"),"%"," %"),IF('Carnet de notes'!AZ36="M","manquant","exempté"))&amp;"; ")</f>
        <v/>
      </c>
      <c r="AZ30" s="94" t="str">
        <f>IF($A30="","",IF(ISNUMBER('Carnet de notes'!F36),'Carnet de notes'!F$3&amp;" "&amp;SUBSTITUTE(TEXT('Carnet de notes'!F36,"0%"),"%"," %")&amp;"; ","")&amp;IF(ISNUMBER('Carnet de notes'!G36),'Carnet de notes'!G$3&amp;" "&amp;SUBSTITUTE(TEXT('Carnet de notes'!G36,"0%"),"%"," %")&amp;"; ","")&amp;IF(ISNUMBER('Carnet de notes'!H36),'Carnet de notes'!H$3&amp;" "&amp;SUBSTITUTE(TEXT('Carnet de notes'!H36,"0%"),"%"," %")&amp;"; ","")&amp;IF(ISNUMBER('Carnet de notes'!I36),'Carnet de notes'!I$3&amp;" "&amp;SUBSTITUTE(TEXT('Carnet de notes'!I36,"0%"),"%"," %")&amp;"; ","")&amp;IF(ISNUMBER('Carnet de notes'!J36),'Carnet de notes'!J$3&amp;" "&amp;SUBSTITUTE(TEXT('Carnet de notes'!J36,"0%"),"%"," %")&amp;"; ","")&amp;IF(ISNUMBER('Carnet de notes'!K36),'Carnet de notes'!K$3&amp;" "&amp;SUBSTITUTE(TEXT('Carnet de notes'!K36,"0%"),"%"," %")&amp;"; ",""))</f>
        <v/>
      </c>
      <c r="BA30" s="94" t="str">
        <f t="shared" si="3"/>
        <v/>
      </c>
      <c r="BB30" s="94" t="str">
        <f>IF(NOT(ISNUMBER($K30)),"",IF(INDEX(Habiletés!$C$7:$C$46,$K30)="","","Utilisation du français oral "&amp;INDEX(Habiletés!$C$7:$C$46,$K30)&amp;"; ")&amp;IF(INDEX(Habiletés!$D$7:$D$46,$K30)="","","Fiabilité "&amp;INDEX(Habiletés!$D$7:$D$46,$K30)&amp;"; ")&amp;IF(INDEX(Habiletés!$E$7:$E$46,$K30)="","","Sens de l'organisation "&amp;INDEX(Habiletés!$E$7:$E$46,$K30)&amp;"; ")&amp;IF(INDEX(Habiletés!$F$7:$F$46,$K30)="","","Autonomie "&amp;INDEX(Habiletés!$F$7:$F$46,$K30)&amp;"; ")&amp;IF(INDEX(Habiletés!$G$7:$G$46,$K30)="","","Esprit de collaboration "&amp;INDEX(Habiletés!$G$7:$G$46,$K30)&amp;"; ")&amp;IF(INDEX(Habiletés!$H$7:$H$46,$K30)="","","Sens de l'initiative "&amp;INDEX(Habiletés!$H$7:$H$46,$K30)&amp;"; ")&amp;IF(INDEX(Habiletés!$I$7:$I$46,$K30)="","","Autorégulation "&amp;INDEX(Habiletés!$I$7:$I$46,$K30)&amp;"; "))</f>
        <v/>
      </c>
    </row>
    <row r="31" spans="1:54" ht="62" customHeight="1" x14ac:dyDescent="0.45">
      <c r="A31" s="95" t="str">
        <f>IF('Carnet de notes'!$B37="","",'Carnet de notes'!$A37)</f>
        <v/>
      </c>
      <c r="B31" s="95" t="str">
        <f>IF($A31="","",'Carnet de notes'!$C37&amp;"")</f>
        <v/>
      </c>
      <c r="C31" s="96" t="str">
        <f>IF($A31="","",'Carnet de notes'!$D37)</f>
        <v/>
      </c>
      <c r="D31" s="95" t="str">
        <f>IF($A31="","",'Carnet de notes'!$E37&amp;"")</f>
        <v/>
      </c>
      <c r="E31" s="95" t="str">
        <f t="shared" si="0"/>
        <v/>
      </c>
      <c r="F31" s="95" t="str">
        <f t="shared" si="1"/>
        <v/>
      </c>
      <c r="G31" s="95" t="str">
        <f>IF($A31="","",'Carnet de notes'!$L37&amp;"")</f>
        <v/>
      </c>
      <c r="H31" s="95" t="str">
        <f t="shared" si="2"/>
        <v/>
      </c>
      <c r="I31" s="95" t="str">
        <f>IF(NOT(ISNUMBER($K31)),"",INDEX(Habiletés!$J$7:$J$46,$K31)&amp;"")</f>
        <v/>
      </c>
      <c r="K31" s="94" t="str">
        <f>IF($A31="","",IFERROR(MATCH($A31,Habiletés!$A$7:$A$46,0),""))</f>
        <v/>
      </c>
      <c r="L31" s="94" t="str">
        <f>IF(OR($A31="",'Carnet de notes'!M37=""),"",IF('Carnet de notes'!M$3="","Travail 1",'Carnet de notes'!M$3)&amp;" "&amp;IF(ISNUMBER('Carnet de notes'!M37),SUBSTITUTE(TEXT('Carnet de notes'!M37/('Carnet de notes'!M$6+100*('Carnet de notes'!M$6="")),"0%"),"%"," %"),IF('Carnet de notes'!M37="M","manquant","exempté"))&amp;"; ")</f>
        <v/>
      </c>
      <c r="M31" s="94" t="str">
        <f>IF(OR($A31="",'Carnet de notes'!N37=""),"",IF('Carnet de notes'!N$3="","Travail 2",'Carnet de notes'!N$3)&amp;" "&amp;IF(ISNUMBER('Carnet de notes'!N37),SUBSTITUTE(TEXT('Carnet de notes'!N37/('Carnet de notes'!N$6+100*('Carnet de notes'!N$6="")),"0%"),"%"," %"),IF('Carnet de notes'!N37="M","manquant","exempté"))&amp;"; ")</f>
        <v/>
      </c>
      <c r="N31" s="94" t="str">
        <f>IF(OR($A31="",'Carnet de notes'!O37=""),"",IF('Carnet de notes'!O$3="","Travail 3",'Carnet de notes'!O$3)&amp;" "&amp;IF(ISNUMBER('Carnet de notes'!O37),SUBSTITUTE(TEXT('Carnet de notes'!O37/('Carnet de notes'!O$6+100*('Carnet de notes'!O$6="")),"0%"),"%"," %"),IF('Carnet de notes'!O37="M","manquant","exempté"))&amp;"; ")</f>
        <v/>
      </c>
      <c r="O31" s="94" t="str">
        <f>IF(OR($A31="",'Carnet de notes'!P37=""),"",IF('Carnet de notes'!P$3="","Travail 4",'Carnet de notes'!P$3)&amp;" "&amp;IF(ISNUMBER('Carnet de notes'!P37),SUBSTITUTE(TEXT('Carnet de notes'!P37/('Carnet de notes'!P$6+100*('Carnet de notes'!P$6="")),"0%"),"%"," %"),IF('Carnet de notes'!P37="M","manquant","exempté"))&amp;"; ")</f>
        <v/>
      </c>
      <c r="P31" s="94" t="str">
        <f>IF(OR($A31="",'Carnet de notes'!Q37=""),"",IF('Carnet de notes'!Q$3="","Travail 5",'Carnet de notes'!Q$3)&amp;" "&amp;IF(ISNUMBER('Carnet de notes'!Q37),SUBSTITUTE(TEXT('Carnet de notes'!Q37/('Carnet de notes'!Q$6+100*('Carnet de notes'!Q$6="")),"0%"),"%"," %"),IF('Carnet de notes'!Q37="M","manquant","exempté"))&amp;"; ")</f>
        <v/>
      </c>
      <c r="Q31" s="94" t="str">
        <f>IF(OR($A31="",'Carnet de notes'!R37=""),"",IF('Carnet de notes'!R$3="","Travail 6",'Carnet de notes'!R$3)&amp;" "&amp;IF(ISNUMBER('Carnet de notes'!R37),SUBSTITUTE(TEXT('Carnet de notes'!R37/('Carnet de notes'!R$6+100*('Carnet de notes'!R$6="")),"0%"),"%"," %"),IF('Carnet de notes'!R37="M","manquant","exempté"))&amp;"; ")</f>
        <v/>
      </c>
      <c r="R31" s="94" t="str">
        <f>IF(OR($A31="",'Carnet de notes'!S37=""),"",IF('Carnet de notes'!S$3="","Travail 7",'Carnet de notes'!S$3)&amp;" "&amp;IF(ISNUMBER('Carnet de notes'!S37),SUBSTITUTE(TEXT('Carnet de notes'!S37/('Carnet de notes'!S$6+100*('Carnet de notes'!S$6="")),"0%"),"%"," %"),IF('Carnet de notes'!S37="M","manquant","exempté"))&amp;"; ")</f>
        <v/>
      </c>
      <c r="S31" s="94" t="str">
        <f>IF(OR($A31="",'Carnet de notes'!T37=""),"",IF('Carnet de notes'!T$3="","Travail 8",'Carnet de notes'!T$3)&amp;" "&amp;IF(ISNUMBER('Carnet de notes'!T37),SUBSTITUTE(TEXT('Carnet de notes'!T37/('Carnet de notes'!T$6+100*('Carnet de notes'!T$6="")),"0%"),"%"," %"),IF('Carnet de notes'!T37="M","manquant","exempté"))&amp;"; ")</f>
        <v/>
      </c>
      <c r="T31" s="94" t="str">
        <f>IF(OR($A31="",'Carnet de notes'!U37=""),"",IF('Carnet de notes'!U$3="","Travail 9",'Carnet de notes'!U$3)&amp;" "&amp;IF(ISNUMBER('Carnet de notes'!U37),SUBSTITUTE(TEXT('Carnet de notes'!U37/('Carnet de notes'!U$6+100*('Carnet de notes'!U$6="")),"0%"),"%"," %"),IF('Carnet de notes'!U37="M","manquant","exempté"))&amp;"; ")</f>
        <v/>
      </c>
      <c r="U31" s="94" t="str">
        <f>IF(OR($A31="",'Carnet de notes'!V37=""),"",IF('Carnet de notes'!V$3="","Travail 10",'Carnet de notes'!V$3)&amp;" "&amp;IF(ISNUMBER('Carnet de notes'!V37),SUBSTITUTE(TEXT('Carnet de notes'!V37/('Carnet de notes'!V$6+100*('Carnet de notes'!V$6="")),"0%"),"%"," %"),IF('Carnet de notes'!V37="M","manquant","exempté"))&amp;"; ")</f>
        <v/>
      </c>
      <c r="V31" s="94" t="str">
        <f>IF(OR($A31="",'Carnet de notes'!W37=""),"",IF('Carnet de notes'!W$3="","Travail 11",'Carnet de notes'!W$3)&amp;" "&amp;IF(ISNUMBER('Carnet de notes'!W37),SUBSTITUTE(TEXT('Carnet de notes'!W37/('Carnet de notes'!W$6+100*('Carnet de notes'!W$6="")),"0%"),"%"," %"),IF('Carnet de notes'!W37="M","manquant","exempté"))&amp;"; ")</f>
        <v/>
      </c>
      <c r="W31" s="94" t="str">
        <f>IF(OR($A31="",'Carnet de notes'!X37=""),"",IF('Carnet de notes'!X$3="","Travail 12",'Carnet de notes'!X$3)&amp;" "&amp;IF(ISNUMBER('Carnet de notes'!X37),SUBSTITUTE(TEXT('Carnet de notes'!X37/('Carnet de notes'!X$6+100*('Carnet de notes'!X$6="")),"0%"),"%"," %"),IF('Carnet de notes'!X37="M","manquant","exempté"))&amp;"; ")</f>
        <v/>
      </c>
      <c r="X31" s="94" t="str">
        <f>IF(OR($A31="",'Carnet de notes'!Y37=""),"",IF('Carnet de notes'!Y$3="","Travail 13",'Carnet de notes'!Y$3)&amp;" "&amp;IF(ISNUMBER('Carnet de notes'!Y37),SUBSTITUTE(TEXT('Carnet de notes'!Y37/('Carnet de notes'!Y$6+100*('Carnet de notes'!Y$6="")),"0%"),"%"," %"),IF('Carnet de notes'!Y37="M","manquant","exempté"))&amp;"; ")</f>
        <v/>
      </c>
      <c r="Y31" s="94" t="str">
        <f>IF(OR($A31="",'Carnet de notes'!Z37=""),"",IF('Carnet de notes'!Z$3="","Travail 14",'Carnet de notes'!Z$3)&amp;" "&amp;IF(ISNUMBER('Carnet de notes'!Z37),SUBSTITUTE(TEXT('Carnet de notes'!Z37/('Carnet de notes'!Z$6+100*('Carnet de notes'!Z$6="")),"0%"),"%"," %"),IF('Carnet de notes'!Z37="M","manquant","exempté"))&amp;"; ")</f>
        <v/>
      </c>
      <c r="Z31" s="94" t="str">
        <f>IF(OR($A31="",'Carnet de notes'!AA37=""),"",IF('Carnet de notes'!AA$3="","Travail 15",'Carnet de notes'!AA$3)&amp;" "&amp;IF(ISNUMBER('Carnet de notes'!AA37),SUBSTITUTE(TEXT('Carnet de notes'!AA37/('Carnet de notes'!AA$6+100*('Carnet de notes'!AA$6="")),"0%"),"%"," %"),IF('Carnet de notes'!AA37="M","manquant","exempté"))&amp;"; ")</f>
        <v/>
      </c>
      <c r="AA31" s="94" t="str">
        <f>IF(OR($A31="",'Carnet de notes'!AB37=""),"",IF('Carnet de notes'!AB$3="","Travail 16",'Carnet de notes'!AB$3)&amp;" "&amp;IF(ISNUMBER('Carnet de notes'!AB37),SUBSTITUTE(TEXT('Carnet de notes'!AB37/('Carnet de notes'!AB$6+100*('Carnet de notes'!AB$6="")),"0%"),"%"," %"),IF('Carnet de notes'!AB37="M","manquant","exempté"))&amp;"; ")</f>
        <v/>
      </c>
      <c r="AB31" s="94" t="str">
        <f>IF(OR($A31="",'Carnet de notes'!AC37=""),"",IF('Carnet de notes'!AC$3="","Travail 17",'Carnet de notes'!AC$3)&amp;" "&amp;IF(ISNUMBER('Carnet de notes'!AC37),SUBSTITUTE(TEXT('Carnet de notes'!AC37/('Carnet de notes'!AC$6+100*('Carnet de notes'!AC$6="")),"0%"),"%"," %"),IF('Carnet de notes'!AC37="M","manquant","exempté"))&amp;"; ")</f>
        <v/>
      </c>
      <c r="AC31" s="94" t="str">
        <f>IF(OR($A31="",'Carnet de notes'!AD37=""),"",IF('Carnet de notes'!AD$3="","Travail 18",'Carnet de notes'!AD$3)&amp;" "&amp;IF(ISNUMBER('Carnet de notes'!AD37),SUBSTITUTE(TEXT('Carnet de notes'!AD37/('Carnet de notes'!AD$6+100*('Carnet de notes'!AD$6="")),"0%"),"%"," %"),IF('Carnet de notes'!AD37="M","manquant","exempté"))&amp;"; ")</f>
        <v/>
      </c>
      <c r="AD31" s="94" t="str">
        <f>IF(OR($A31="",'Carnet de notes'!AE37=""),"",IF('Carnet de notes'!AE$3="","Travail 19",'Carnet de notes'!AE$3)&amp;" "&amp;IF(ISNUMBER('Carnet de notes'!AE37),SUBSTITUTE(TEXT('Carnet de notes'!AE37/('Carnet de notes'!AE$6+100*('Carnet de notes'!AE$6="")),"0%"),"%"," %"),IF('Carnet de notes'!AE37="M","manquant","exempté"))&amp;"; ")</f>
        <v/>
      </c>
      <c r="AE31" s="94" t="str">
        <f>IF(OR($A31="",'Carnet de notes'!AF37=""),"",IF('Carnet de notes'!AF$3="","Travail 20",'Carnet de notes'!AF$3)&amp;" "&amp;IF(ISNUMBER('Carnet de notes'!AF37),SUBSTITUTE(TEXT('Carnet de notes'!AF37/('Carnet de notes'!AF$6+100*('Carnet de notes'!AF$6="")),"0%"),"%"," %"),IF('Carnet de notes'!AF37="M","manquant","exempté"))&amp;"; ")</f>
        <v/>
      </c>
      <c r="AF31" s="94" t="str">
        <f>IF(OR($A31="",'Carnet de notes'!AG37=""),"",IF('Carnet de notes'!AG$3="","Travail 21",'Carnet de notes'!AG$3)&amp;" "&amp;IF(ISNUMBER('Carnet de notes'!AG37),SUBSTITUTE(TEXT('Carnet de notes'!AG37/('Carnet de notes'!AG$6+100*('Carnet de notes'!AG$6="")),"0%"),"%"," %"),IF('Carnet de notes'!AG37="M","manquant","exempté"))&amp;"; ")</f>
        <v/>
      </c>
      <c r="AG31" s="94" t="str">
        <f>IF(OR($A31="",'Carnet de notes'!AH37=""),"",IF('Carnet de notes'!AH$3="","Travail 22",'Carnet de notes'!AH$3)&amp;" "&amp;IF(ISNUMBER('Carnet de notes'!AH37),SUBSTITUTE(TEXT('Carnet de notes'!AH37/('Carnet de notes'!AH$6+100*('Carnet de notes'!AH$6="")),"0%"),"%"," %"),IF('Carnet de notes'!AH37="M","manquant","exempté"))&amp;"; ")</f>
        <v/>
      </c>
      <c r="AH31" s="94" t="str">
        <f>IF(OR($A31="",'Carnet de notes'!AI37=""),"",IF('Carnet de notes'!AI$3="","Travail 23",'Carnet de notes'!AI$3)&amp;" "&amp;IF(ISNUMBER('Carnet de notes'!AI37),SUBSTITUTE(TEXT('Carnet de notes'!AI37/('Carnet de notes'!AI$6+100*('Carnet de notes'!AI$6="")),"0%"),"%"," %"),IF('Carnet de notes'!AI37="M","manquant","exempté"))&amp;"; ")</f>
        <v/>
      </c>
      <c r="AI31" s="94" t="str">
        <f>IF(OR($A31="",'Carnet de notes'!AJ37=""),"",IF('Carnet de notes'!AJ$3="","Travail 24",'Carnet de notes'!AJ$3)&amp;" "&amp;IF(ISNUMBER('Carnet de notes'!AJ37),SUBSTITUTE(TEXT('Carnet de notes'!AJ37/('Carnet de notes'!AJ$6+100*('Carnet de notes'!AJ$6="")),"0%"),"%"," %"),IF('Carnet de notes'!AJ37="M","manquant","exempté"))&amp;"; ")</f>
        <v/>
      </c>
      <c r="AJ31" s="94" t="str">
        <f>IF(OR($A31="",'Carnet de notes'!AK37=""),"",IF('Carnet de notes'!AK$3="","Travail 25",'Carnet de notes'!AK$3)&amp;" "&amp;IF(ISNUMBER('Carnet de notes'!AK37),SUBSTITUTE(TEXT('Carnet de notes'!AK37/('Carnet de notes'!AK$6+100*('Carnet de notes'!AK$6="")),"0%"),"%"," %"),IF('Carnet de notes'!AK37="M","manquant","exempté"))&amp;"; ")</f>
        <v/>
      </c>
      <c r="AK31" s="94" t="str">
        <f>IF(OR($A31="",'Carnet de notes'!AL37=""),"",IF('Carnet de notes'!AL$3="","Travail 26",'Carnet de notes'!AL$3)&amp;" "&amp;IF(ISNUMBER('Carnet de notes'!AL37),SUBSTITUTE(TEXT('Carnet de notes'!AL37/('Carnet de notes'!AL$6+100*('Carnet de notes'!AL$6="")),"0%"),"%"," %"),IF('Carnet de notes'!AL37="M","manquant","exempté"))&amp;"; ")</f>
        <v/>
      </c>
      <c r="AL31" s="94" t="str">
        <f>IF(OR($A31="",'Carnet de notes'!AM37=""),"",IF('Carnet de notes'!AM$3="","Travail 27",'Carnet de notes'!AM$3)&amp;" "&amp;IF(ISNUMBER('Carnet de notes'!AM37),SUBSTITUTE(TEXT('Carnet de notes'!AM37/('Carnet de notes'!AM$6+100*('Carnet de notes'!AM$6="")),"0%"),"%"," %"),IF('Carnet de notes'!AM37="M","manquant","exempté"))&amp;"; ")</f>
        <v/>
      </c>
      <c r="AM31" s="94" t="str">
        <f>IF(OR($A31="",'Carnet de notes'!AN37=""),"",IF('Carnet de notes'!AN$3="","Travail 28",'Carnet de notes'!AN$3)&amp;" "&amp;IF(ISNUMBER('Carnet de notes'!AN37),SUBSTITUTE(TEXT('Carnet de notes'!AN37/('Carnet de notes'!AN$6+100*('Carnet de notes'!AN$6="")),"0%"),"%"," %"),IF('Carnet de notes'!AN37="M","manquant","exempté"))&amp;"; ")</f>
        <v/>
      </c>
      <c r="AN31" s="94" t="str">
        <f>IF(OR($A31="",'Carnet de notes'!AO37=""),"",IF('Carnet de notes'!AO$3="","Travail 29",'Carnet de notes'!AO$3)&amp;" "&amp;IF(ISNUMBER('Carnet de notes'!AO37),SUBSTITUTE(TEXT('Carnet de notes'!AO37/('Carnet de notes'!AO$6+100*('Carnet de notes'!AO$6="")),"0%"),"%"," %"),IF('Carnet de notes'!AO37="M","manquant","exempté"))&amp;"; ")</f>
        <v/>
      </c>
      <c r="AO31" s="94" t="str">
        <f>IF(OR($A31="",'Carnet de notes'!AP37=""),"",IF('Carnet de notes'!AP$3="","Travail 30",'Carnet de notes'!AP$3)&amp;" "&amp;IF(ISNUMBER('Carnet de notes'!AP37),SUBSTITUTE(TEXT('Carnet de notes'!AP37/('Carnet de notes'!AP$6+100*('Carnet de notes'!AP$6="")),"0%"),"%"," %"),IF('Carnet de notes'!AP37="M","manquant","exempté"))&amp;"; ")</f>
        <v/>
      </c>
      <c r="AP31" s="94" t="str">
        <f>IF(OR($A31="",'Carnet de notes'!AQ37=""),"",IF('Carnet de notes'!AQ$3="","Travail 31",'Carnet de notes'!AQ$3)&amp;" "&amp;IF(ISNUMBER('Carnet de notes'!AQ37),SUBSTITUTE(TEXT('Carnet de notes'!AQ37/('Carnet de notes'!AQ$6+100*('Carnet de notes'!AQ$6="")),"0%"),"%"," %"),IF('Carnet de notes'!AQ37="M","manquant","exempté"))&amp;"; ")</f>
        <v/>
      </c>
      <c r="AQ31" s="94" t="str">
        <f>IF(OR($A31="",'Carnet de notes'!AR37=""),"",IF('Carnet de notes'!AR$3="","Travail 32",'Carnet de notes'!AR$3)&amp;" "&amp;IF(ISNUMBER('Carnet de notes'!AR37),SUBSTITUTE(TEXT('Carnet de notes'!AR37/('Carnet de notes'!AR$6+100*('Carnet de notes'!AR$6="")),"0%"),"%"," %"),IF('Carnet de notes'!AR37="M","manquant","exempté"))&amp;"; ")</f>
        <v/>
      </c>
      <c r="AR31" s="94" t="str">
        <f>IF(OR($A31="",'Carnet de notes'!AS37=""),"",IF('Carnet de notes'!AS$3="","Travail 33",'Carnet de notes'!AS$3)&amp;" "&amp;IF(ISNUMBER('Carnet de notes'!AS37),SUBSTITUTE(TEXT('Carnet de notes'!AS37/('Carnet de notes'!AS$6+100*('Carnet de notes'!AS$6="")),"0%"),"%"," %"),IF('Carnet de notes'!AS37="M","manquant","exempté"))&amp;"; ")</f>
        <v/>
      </c>
      <c r="AS31" s="94" t="str">
        <f>IF(OR($A31="",'Carnet de notes'!AT37=""),"",IF('Carnet de notes'!AT$3="","Travail 34",'Carnet de notes'!AT$3)&amp;" "&amp;IF(ISNUMBER('Carnet de notes'!AT37),SUBSTITUTE(TEXT('Carnet de notes'!AT37/('Carnet de notes'!AT$6+100*('Carnet de notes'!AT$6="")),"0%"),"%"," %"),IF('Carnet de notes'!AT37="M","manquant","exempté"))&amp;"; ")</f>
        <v/>
      </c>
      <c r="AT31" s="94" t="str">
        <f>IF(OR($A31="",'Carnet de notes'!AU37=""),"",IF('Carnet de notes'!AU$3="","Travail 35",'Carnet de notes'!AU$3)&amp;" "&amp;IF(ISNUMBER('Carnet de notes'!AU37),SUBSTITUTE(TEXT('Carnet de notes'!AU37/('Carnet de notes'!AU$6+100*('Carnet de notes'!AU$6="")),"0%"),"%"," %"),IF('Carnet de notes'!AU37="M","manquant","exempté"))&amp;"; ")</f>
        <v/>
      </c>
      <c r="AU31" s="94" t="str">
        <f>IF(OR($A31="",'Carnet de notes'!AV37=""),"",IF('Carnet de notes'!AV$3="","Travail 36",'Carnet de notes'!AV$3)&amp;" "&amp;IF(ISNUMBER('Carnet de notes'!AV37),SUBSTITUTE(TEXT('Carnet de notes'!AV37/('Carnet de notes'!AV$6+100*('Carnet de notes'!AV$6="")),"0%"),"%"," %"),IF('Carnet de notes'!AV37="M","manquant","exempté"))&amp;"; ")</f>
        <v/>
      </c>
      <c r="AV31" s="94" t="str">
        <f>IF(OR($A31="",'Carnet de notes'!AW37=""),"",IF('Carnet de notes'!AW$3="","Travail 37",'Carnet de notes'!AW$3)&amp;" "&amp;IF(ISNUMBER('Carnet de notes'!AW37),SUBSTITUTE(TEXT('Carnet de notes'!AW37/('Carnet de notes'!AW$6+100*('Carnet de notes'!AW$6="")),"0%"),"%"," %"),IF('Carnet de notes'!AW37="M","manquant","exempté"))&amp;"; ")</f>
        <v/>
      </c>
      <c r="AW31" s="94" t="str">
        <f>IF(OR($A31="",'Carnet de notes'!AX37=""),"",IF('Carnet de notes'!AX$3="","Travail 38",'Carnet de notes'!AX$3)&amp;" "&amp;IF(ISNUMBER('Carnet de notes'!AX37),SUBSTITUTE(TEXT('Carnet de notes'!AX37/('Carnet de notes'!AX$6+100*('Carnet de notes'!AX$6="")),"0%"),"%"," %"),IF('Carnet de notes'!AX37="M","manquant","exempté"))&amp;"; ")</f>
        <v/>
      </c>
      <c r="AX31" s="94" t="str">
        <f>IF(OR($A31="",'Carnet de notes'!AY37=""),"",IF('Carnet de notes'!AY$3="","Travail 39",'Carnet de notes'!AY$3)&amp;" "&amp;IF(ISNUMBER('Carnet de notes'!AY37),SUBSTITUTE(TEXT('Carnet de notes'!AY37/('Carnet de notes'!AY$6+100*('Carnet de notes'!AY$6="")),"0%"),"%"," %"),IF('Carnet de notes'!AY37="M","manquant","exempté"))&amp;"; ")</f>
        <v/>
      </c>
      <c r="AY31" s="94" t="str">
        <f>IF(OR($A31="",'Carnet de notes'!AZ37=""),"",IF('Carnet de notes'!AZ$3="","Travail 40",'Carnet de notes'!AZ$3)&amp;" "&amp;IF(ISNUMBER('Carnet de notes'!AZ37),SUBSTITUTE(TEXT('Carnet de notes'!AZ37/('Carnet de notes'!AZ$6+100*('Carnet de notes'!AZ$6="")),"0%"),"%"," %"),IF('Carnet de notes'!AZ37="M","manquant","exempté"))&amp;"; ")</f>
        <v/>
      </c>
      <c r="AZ31" s="94" t="str">
        <f>IF($A31="","",IF(ISNUMBER('Carnet de notes'!F37),'Carnet de notes'!F$3&amp;" "&amp;SUBSTITUTE(TEXT('Carnet de notes'!F37,"0%"),"%"," %")&amp;"; ","")&amp;IF(ISNUMBER('Carnet de notes'!G37),'Carnet de notes'!G$3&amp;" "&amp;SUBSTITUTE(TEXT('Carnet de notes'!G37,"0%"),"%"," %")&amp;"; ","")&amp;IF(ISNUMBER('Carnet de notes'!H37),'Carnet de notes'!H$3&amp;" "&amp;SUBSTITUTE(TEXT('Carnet de notes'!H37,"0%"),"%"," %")&amp;"; ","")&amp;IF(ISNUMBER('Carnet de notes'!I37),'Carnet de notes'!I$3&amp;" "&amp;SUBSTITUTE(TEXT('Carnet de notes'!I37,"0%"),"%"," %")&amp;"; ","")&amp;IF(ISNUMBER('Carnet de notes'!J37),'Carnet de notes'!J$3&amp;" "&amp;SUBSTITUTE(TEXT('Carnet de notes'!J37,"0%"),"%"," %")&amp;"; ","")&amp;IF(ISNUMBER('Carnet de notes'!K37),'Carnet de notes'!K$3&amp;" "&amp;SUBSTITUTE(TEXT('Carnet de notes'!K37,"0%"),"%"," %")&amp;"; ",""))</f>
        <v/>
      </c>
      <c r="BA31" s="94" t="str">
        <f t="shared" si="3"/>
        <v/>
      </c>
      <c r="BB31" s="94" t="str">
        <f>IF(NOT(ISNUMBER($K31)),"",IF(INDEX(Habiletés!$C$7:$C$46,$K31)="","","Utilisation du français oral "&amp;INDEX(Habiletés!$C$7:$C$46,$K31)&amp;"; ")&amp;IF(INDEX(Habiletés!$D$7:$D$46,$K31)="","","Fiabilité "&amp;INDEX(Habiletés!$D$7:$D$46,$K31)&amp;"; ")&amp;IF(INDEX(Habiletés!$E$7:$E$46,$K31)="","","Sens de l'organisation "&amp;INDEX(Habiletés!$E$7:$E$46,$K31)&amp;"; ")&amp;IF(INDEX(Habiletés!$F$7:$F$46,$K31)="","","Autonomie "&amp;INDEX(Habiletés!$F$7:$F$46,$K31)&amp;"; ")&amp;IF(INDEX(Habiletés!$G$7:$G$46,$K31)="","","Esprit de collaboration "&amp;INDEX(Habiletés!$G$7:$G$46,$K31)&amp;"; ")&amp;IF(INDEX(Habiletés!$H$7:$H$46,$K31)="","","Sens de l'initiative "&amp;INDEX(Habiletés!$H$7:$H$46,$K31)&amp;"; ")&amp;IF(INDEX(Habiletés!$I$7:$I$46,$K31)="","","Autorégulation "&amp;INDEX(Habiletés!$I$7:$I$46,$K31)&amp;"; "))</f>
        <v/>
      </c>
    </row>
    <row r="32" spans="1:54" ht="62" customHeight="1" x14ac:dyDescent="0.45">
      <c r="A32" s="95" t="str">
        <f>IF('Carnet de notes'!$B38="","",'Carnet de notes'!$A38)</f>
        <v/>
      </c>
      <c r="B32" s="95" t="str">
        <f>IF($A32="","",'Carnet de notes'!$C38&amp;"")</f>
        <v/>
      </c>
      <c r="C32" s="96" t="str">
        <f>IF($A32="","",'Carnet de notes'!$D38)</f>
        <v/>
      </c>
      <c r="D32" s="95" t="str">
        <f>IF($A32="","",'Carnet de notes'!$E38&amp;"")</f>
        <v/>
      </c>
      <c r="E32" s="95" t="str">
        <f t="shared" si="0"/>
        <v/>
      </c>
      <c r="F32" s="95" t="str">
        <f t="shared" si="1"/>
        <v/>
      </c>
      <c r="G32" s="95" t="str">
        <f>IF($A32="","",'Carnet de notes'!$L38&amp;"")</f>
        <v/>
      </c>
      <c r="H32" s="95" t="str">
        <f t="shared" si="2"/>
        <v/>
      </c>
      <c r="I32" s="95" t="str">
        <f>IF(NOT(ISNUMBER($K32)),"",INDEX(Habiletés!$J$7:$J$46,$K32)&amp;"")</f>
        <v/>
      </c>
      <c r="K32" s="94" t="str">
        <f>IF($A32="","",IFERROR(MATCH($A32,Habiletés!$A$7:$A$46,0),""))</f>
        <v/>
      </c>
      <c r="L32" s="94" t="str">
        <f>IF(OR($A32="",'Carnet de notes'!M38=""),"",IF('Carnet de notes'!M$3="","Travail 1",'Carnet de notes'!M$3)&amp;" "&amp;IF(ISNUMBER('Carnet de notes'!M38),SUBSTITUTE(TEXT('Carnet de notes'!M38/('Carnet de notes'!M$6+100*('Carnet de notes'!M$6="")),"0%"),"%"," %"),IF('Carnet de notes'!M38="M","manquant","exempté"))&amp;"; ")</f>
        <v/>
      </c>
      <c r="M32" s="94" t="str">
        <f>IF(OR($A32="",'Carnet de notes'!N38=""),"",IF('Carnet de notes'!N$3="","Travail 2",'Carnet de notes'!N$3)&amp;" "&amp;IF(ISNUMBER('Carnet de notes'!N38),SUBSTITUTE(TEXT('Carnet de notes'!N38/('Carnet de notes'!N$6+100*('Carnet de notes'!N$6="")),"0%"),"%"," %"),IF('Carnet de notes'!N38="M","manquant","exempté"))&amp;"; ")</f>
        <v/>
      </c>
      <c r="N32" s="94" t="str">
        <f>IF(OR($A32="",'Carnet de notes'!O38=""),"",IF('Carnet de notes'!O$3="","Travail 3",'Carnet de notes'!O$3)&amp;" "&amp;IF(ISNUMBER('Carnet de notes'!O38),SUBSTITUTE(TEXT('Carnet de notes'!O38/('Carnet de notes'!O$6+100*('Carnet de notes'!O$6="")),"0%"),"%"," %"),IF('Carnet de notes'!O38="M","manquant","exempté"))&amp;"; ")</f>
        <v/>
      </c>
      <c r="O32" s="94" t="str">
        <f>IF(OR($A32="",'Carnet de notes'!P38=""),"",IF('Carnet de notes'!P$3="","Travail 4",'Carnet de notes'!P$3)&amp;" "&amp;IF(ISNUMBER('Carnet de notes'!P38),SUBSTITUTE(TEXT('Carnet de notes'!P38/('Carnet de notes'!P$6+100*('Carnet de notes'!P$6="")),"0%"),"%"," %"),IF('Carnet de notes'!P38="M","manquant","exempté"))&amp;"; ")</f>
        <v/>
      </c>
      <c r="P32" s="94" t="str">
        <f>IF(OR($A32="",'Carnet de notes'!Q38=""),"",IF('Carnet de notes'!Q$3="","Travail 5",'Carnet de notes'!Q$3)&amp;" "&amp;IF(ISNUMBER('Carnet de notes'!Q38),SUBSTITUTE(TEXT('Carnet de notes'!Q38/('Carnet de notes'!Q$6+100*('Carnet de notes'!Q$6="")),"0%"),"%"," %"),IF('Carnet de notes'!Q38="M","manquant","exempté"))&amp;"; ")</f>
        <v/>
      </c>
      <c r="Q32" s="94" t="str">
        <f>IF(OR($A32="",'Carnet de notes'!R38=""),"",IF('Carnet de notes'!R$3="","Travail 6",'Carnet de notes'!R$3)&amp;" "&amp;IF(ISNUMBER('Carnet de notes'!R38),SUBSTITUTE(TEXT('Carnet de notes'!R38/('Carnet de notes'!R$6+100*('Carnet de notes'!R$6="")),"0%"),"%"," %"),IF('Carnet de notes'!R38="M","manquant","exempté"))&amp;"; ")</f>
        <v/>
      </c>
      <c r="R32" s="94" t="str">
        <f>IF(OR($A32="",'Carnet de notes'!S38=""),"",IF('Carnet de notes'!S$3="","Travail 7",'Carnet de notes'!S$3)&amp;" "&amp;IF(ISNUMBER('Carnet de notes'!S38),SUBSTITUTE(TEXT('Carnet de notes'!S38/('Carnet de notes'!S$6+100*('Carnet de notes'!S$6="")),"0%"),"%"," %"),IF('Carnet de notes'!S38="M","manquant","exempté"))&amp;"; ")</f>
        <v/>
      </c>
      <c r="S32" s="94" t="str">
        <f>IF(OR($A32="",'Carnet de notes'!T38=""),"",IF('Carnet de notes'!T$3="","Travail 8",'Carnet de notes'!T$3)&amp;" "&amp;IF(ISNUMBER('Carnet de notes'!T38),SUBSTITUTE(TEXT('Carnet de notes'!T38/('Carnet de notes'!T$6+100*('Carnet de notes'!T$6="")),"0%"),"%"," %"),IF('Carnet de notes'!T38="M","manquant","exempté"))&amp;"; ")</f>
        <v/>
      </c>
      <c r="T32" s="94" t="str">
        <f>IF(OR($A32="",'Carnet de notes'!U38=""),"",IF('Carnet de notes'!U$3="","Travail 9",'Carnet de notes'!U$3)&amp;" "&amp;IF(ISNUMBER('Carnet de notes'!U38),SUBSTITUTE(TEXT('Carnet de notes'!U38/('Carnet de notes'!U$6+100*('Carnet de notes'!U$6="")),"0%"),"%"," %"),IF('Carnet de notes'!U38="M","manquant","exempté"))&amp;"; ")</f>
        <v/>
      </c>
      <c r="U32" s="94" t="str">
        <f>IF(OR($A32="",'Carnet de notes'!V38=""),"",IF('Carnet de notes'!V$3="","Travail 10",'Carnet de notes'!V$3)&amp;" "&amp;IF(ISNUMBER('Carnet de notes'!V38),SUBSTITUTE(TEXT('Carnet de notes'!V38/('Carnet de notes'!V$6+100*('Carnet de notes'!V$6="")),"0%"),"%"," %"),IF('Carnet de notes'!V38="M","manquant","exempté"))&amp;"; ")</f>
        <v/>
      </c>
      <c r="V32" s="94" t="str">
        <f>IF(OR($A32="",'Carnet de notes'!W38=""),"",IF('Carnet de notes'!W$3="","Travail 11",'Carnet de notes'!W$3)&amp;" "&amp;IF(ISNUMBER('Carnet de notes'!W38),SUBSTITUTE(TEXT('Carnet de notes'!W38/('Carnet de notes'!W$6+100*('Carnet de notes'!W$6="")),"0%"),"%"," %"),IF('Carnet de notes'!W38="M","manquant","exempté"))&amp;"; ")</f>
        <v/>
      </c>
      <c r="W32" s="94" t="str">
        <f>IF(OR($A32="",'Carnet de notes'!X38=""),"",IF('Carnet de notes'!X$3="","Travail 12",'Carnet de notes'!X$3)&amp;" "&amp;IF(ISNUMBER('Carnet de notes'!X38),SUBSTITUTE(TEXT('Carnet de notes'!X38/('Carnet de notes'!X$6+100*('Carnet de notes'!X$6="")),"0%"),"%"," %"),IF('Carnet de notes'!X38="M","manquant","exempté"))&amp;"; ")</f>
        <v/>
      </c>
      <c r="X32" s="94" t="str">
        <f>IF(OR($A32="",'Carnet de notes'!Y38=""),"",IF('Carnet de notes'!Y$3="","Travail 13",'Carnet de notes'!Y$3)&amp;" "&amp;IF(ISNUMBER('Carnet de notes'!Y38),SUBSTITUTE(TEXT('Carnet de notes'!Y38/('Carnet de notes'!Y$6+100*('Carnet de notes'!Y$6="")),"0%"),"%"," %"),IF('Carnet de notes'!Y38="M","manquant","exempté"))&amp;"; ")</f>
        <v/>
      </c>
      <c r="Y32" s="94" t="str">
        <f>IF(OR($A32="",'Carnet de notes'!Z38=""),"",IF('Carnet de notes'!Z$3="","Travail 14",'Carnet de notes'!Z$3)&amp;" "&amp;IF(ISNUMBER('Carnet de notes'!Z38),SUBSTITUTE(TEXT('Carnet de notes'!Z38/('Carnet de notes'!Z$6+100*('Carnet de notes'!Z$6="")),"0%"),"%"," %"),IF('Carnet de notes'!Z38="M","manquant","exempté"))&amp;"; ")</f>
        <v/>
      </c>
      <c r="Z32" s="94" t="str">
        <f>IF(OR($A32="",'Carnet de notes'!AA38=""),"",IF('Carnet de notes'!AA$3="","Travail 15",'Carnet de notes'!AA$3)&amp;" "&amp;IF(ISNUMBER('Carnet de notes'!AA38),SUBSTITUTE(TEXT('Carnet de notes'!AA38/('Carnet de notes'!AA$6+100*('Carnet de notes'!AA$6="")),"0%"),"%"," %"),IF('Carnet de notes'!AA38="M","manquant","exempté"))&amp;"; ")</f>
        <v/>
      </c>
      <c r="AA32" s="94" t="str">
        <f>IF(OR($A32="",'Carnet de notes'!AB38=""),"",IF('Carnet de notes'!AB$3="","Travail 16",'Carnet de notes'!AB$3)&amp;" "&amp;IF(ISNUMBER('Carnet de notes'!AB38),SUBSTITUTE(TEXT('Carnet de notes'!AB38/('Carnet de notes'!AB$6+100*('Carnet de notes'!AB$6="")),"0%"),"%"," %"),IF('Carnet de notes'!AB38="M","manquant","exempté"))&amp;"; ")</f>
        <v/>
      </c>
      <c r="AB32" s="94" t="str">
        <f>IF(OR($A32="",'Carnet de notes'!AC38=""),"",IF('Carnet de notes'!AC$3="","Travail 17",'Carnet de notes'!AC$3)&amp;" "&amp;IF(ISNUMBER('Carnet de notes'!AC38),SUBSTITUTE(TEXT('Carnet de notes'!AC38/('Carnet de notes'!AC$6+100*('Carnet de notes'!AC$6="")),"0%"),"%"," %"),IF('Carnet de notes'!AC38="M","manquant","exempté"))&amp;"; ")</f>
        <v/>
      </c>
      <c r="AC32" s="94" t="str">
        <f>IF(OR($A32="",'Carnet de notes'!AD38=""),"",IF('Carnet de notes'!AD$3="","Travail 18",'Carnet de notes'!AD$3)&amp;" "&amp;IF(ISNUMBER('Carnet de notes'!AD38),SUBSTITUTE(TEXT('Carnet de notes'!AD38/('Carnet de notes'!AD$6+100*('Carnet de notes'!AD$6="")),"0%"),"%"," %"),IF('Carnet de notes'!AD38="M","manquant","exempté"))&amp;"; ")</f>
        <v/>
      </c>
      <c r="AD32" s="94" t="str">
        <f>IF(OR($A32="",'Carnet de notes'!AE38=""),"",IF('Carnet de notes'!AE$3="","Travail 19",'Carnet de notes'!AE$3)&amp;" "&amp;IF(ISNUMBER('Carnet de notes'!AE38),SUBSTITUTE(TEXT('Carnet de notes'!AE38/('Carnet de notes'!AE$6+100*('Carnet de notes'!AE$6="")),"0%"),"%"," %"),IF('Carnet de notes'!AE38="M","manquant","exempté"))&amp;"; ")</f>
        <v/>
      </c>
      <c r="AE32" s="94" t="str">
        <f>IF(OR($A32="",'Carnet de notes'!AF38=""),"",IF('Carnet de notes'!AF$3="","Travail 20",'Carnet de notes'!AF$3)&amp;" "&amp;IF(ISNUMBER('Carnet de notes'!AF38),SUBSTITUTE(TEXT('Carnet de notes'!AF38/('Carnet de notes'!AF$6+100*('Carnet de notes'!AF$6="")),"0%"),"%"," %"),IF('Carnet de notes'!AF38="M","manquant","exempté"))&amp;"; ")</f>
        <v/>
      </c>
      <c r="AF32" s="94" t="str">
        <f>IF(OR($A32="",'Carnet de notes'!AG38=""),"",IF('Carnet de notes'!AG$3="","Travail 21",'Carnet de notes'!AG$3)&amp;" "&amp;IF(ISNUMBER('Carnet de notes'!AG38),SUBSTITUTE(TEXT('Carnet de notes'!AG38/('Carnet de notes'!AG$6+100*('Carnet de notes'!AG$6="")),"0%"),"%"," %"),IF('Carnet de notes'!AG38="M","manquant","exempté"))&amp;"; ")</f>
        <v/>
      </c>
      <c r="AG32" s="94" t="str">
        <f>IF(OR($A32="",'Carnet de notes'!AH38=""),"",IF('Carnet de notes'!AH$3="","Travail 22",'Carnet de notes'!AH$3)&amp;" "&amp;IF(ISNUMBER('Carnet de notes'!AH38),SUBSTITUTE(TEXT('Carnet de notes'!AH38/('Carnet de notes'!AH$6+100*('Carnet de notes'!AH$6="")),"0%"),"%"," %"),IF('Carnet de notes'!AH38="M","manquant","exempté"))&amp;"; ")</f>
        <v/>
      </c>
      <c r="AH32" s="94" t="str">
        <f>IF(OR($A32="",'Carnet de notes'!AI38=""),"",IF('Carnet de notes'!AI$3="","Travail 23",'Carnet de notes'!AI$3)&amp;" "&amp;IF(ISNUMBER('Carnet de notes'!AI38),SUBSTITUTE(TEXT('Carnet de notes'!AI38/('Carnet de notes'!AI$6+100*('Carnet de notes'!AI$6="")),"0%"),"%"," %"),IF('Carnet de notes'!AI38="M","manquant","exempté"))&amp;"; ")</f>
        <v/>
      </c>
      <c r="AI32" s="94" t="str">
        <f>IF(OR($A32="",'Carnet de notes'!AJ38=""),"",IF('Carnet de notes'!AJ$3="","Travail 24",'Carnet de notes'!AJ$3)&amp;" "&amp;IF(ISNUMBER('Carnet de notes'!AJ38),SUBSTITUTE(TEXT('Carnet de notes'!AJ38/('Carnet de notes'!AJ$6+100*('Carnet de notes'!AJ$6="")),"0%"),"%"," %"),IF('Carnet de notes'!AJ38="M","manquant","exempté"))&amp;"; ")</f>
        <v/>
      </c>
      <c r="AJ32" s="94" t="str">
        <f>IF(OR($A32="",'Carnet de notes'!AK38=""),"",IF('Carnet de notes'!AK$3="","Travail 25",'Carnet de notes'!AK$3)&amp;" "&amp;IF(ISNUMBER('Carnet de notes'!AK38),SUBSTITUTE(TEXT('Carnet de notes'!AK38/('Carnet de notes'!AK$6+100*('Carnet de notes'!AK$6="")),"0%"),"%"," %"),IF('Carnet de notes'!AK38="M","manquant","exempté"))&amp;"; ")</f>
        <v/>
      </c>
      <c r="AK32" s="94" t="str">
        <f>IF(OR($A32="",'Carnet de notes'!AL38=""),"",IF('Carnet de notes'!AL$3="","Travail 26",'Carnet de notes'!AL$3)&amp;" "&amp;IF(ISNUMBER('Carnet de notes'!AL38),SUBSTITUTE(TEXT('Carnet de notes'!AL38/('Carnet de notes'!AL$6+100*('Carnet de notes'!AL$6="")),"0%"),"%"," %"),IF('Carnet de notes'!AL38="M","manquant","exempté"))&amp;"; ")</f>
        <v/>
      </c>
      <c r="AL32" s="94" t="str">
        <f>IF(OR($A32="",'Carnet de notes'!AM38=""),"",IF('Carnet de notes'!AM$3="","Travail 27",'Carnet de notes'!AM$3)&amp;" "&amp;IF(ISNUMBER('Carnet de notes'!AM38),SUBSTITUTE(TEXT('Carnet de notes'!AM38/('Carnet de notes'!AM$6+100*('Carnet de notes'!AM$6="")),"0%"),"%"," %"),IF('Carnet de notes'!AM38="M","manquant","exempté"))&amp;"; ")</f>
        <v/>
      </c>
      <c r="AM32" s="94" t="str">
        <f>IF(OR($A32="",'Carnet de notes'!AN38=""),"",IF('Carnet de notes'!AN$3="","Travail 28",'Carnet de notes'!AN$3)&amp;" "&amp;IF(ISNUMBER('Carnet de notes'!AN38),SUBSTITUTE(TEXT('Carnet de notes'!AN38/('Carnet de notes'!AN$6+100*('Carnet de notes'!AN$6="")),"0%"),"%"," %"),IF('Carnet de notes'!AN38="M","manquant","exempté"))&amp;"; ")</f>
        <v/>
      </c>
      <c r="AN32" s="94" t="str">
        <f>IF(OR($A32="",'Carnet de notes'!AO38=""),"",IF('Carnet de notes'!AO$3="","Travail 29",'Carnet de notes'!AO$3)&amp;" "&amp;IF(ISNUMBER('Carnet de notes'!AO38),SUBSTITUTE(TEXT('Carnet de notes'!AO38/('Carnet de notes'!AO$6+100*('Carnet de notes'!AO$6="")),"0%"),"%"," %"),IF('Carnet de notes'!AO38="M","manquant","exempté"))&amp;"; ")</f>
        <v/>
      </c>
      <c r="AO32" s="94" t="str">
        <f>IF(OR($A32="",'Carnet de notes'!AP38=""),"",IF('Carnet de notes'!AP$3="","Travail 30",'Carnet de notes'!AP$3)&amp;" "&amp;IF(ISNUMBER('Carnet de notes'!AP38),SUBSTITUTE(TEXT('Carnet de notes'!AP38/('Carnet de notes'!AP$6+100*('Carnet de notes'!AP$6="")),"0%"),"%"," %"),IF('Carnet de notes'!AP38="M","manquant","exempté"))&amp;"; ")</f>
        <v/>
      </c>
      <c r="AP32" s="94" t="str">
        <f>IF(OR($A32="",'Carnet de notes'!AQ38=""),"",IF('Carnet de notes'!AQ$3="","Travail 31",'Carnet de notes'!AQ$3)&amp;" "&amp;IF(ISNUMBER('Carnet de notes'!AQ38),SUBSTITUTE(TEXT('Carnet de notes'!AQ38/('Carnet de notes'!AQ$6+100*('Carnet de notes'!AQ$6="")),"0%"),"%"," %"),IF('Carnet de notes'!AQ38="M","manquant","exempté"))&amp;"; ")</f>
        <v/>
      </c>
      <c r="AQ32" s="94" t="str">
        <f>IF(OR($A32="",'Carnet de notes'!AR38=""),"",IF('Carnet de notes'!AR$3="","Travail 32",'Carnet de notes'!AR$3)&amp;" "&amp;IF(ISNUMBER('Carnet de notes'!AR38),SUBSTITUTE(TEXT('Carnet de notes'!AR38/('Carnet de notes'!AR$6+100*('Carnet de notes'!AR$6="")),"0%"),"%"," %"),IF('Carnet de notes'!AR38="M","manquant","exempté"))&amp;"; ")</f>
        <v/>
      </c>
      <c r="AR32" s="94" t="str">
        <f>IF(OR($A32="",'Carnet de notes'!AS38=""),"",IF('Carnet de notes'!AS$3="","Travail 33",'Carnet de notes'!AS$3)&amp;" "&amp;IF(ISNUMBER('Carnet de notes'!AS38),SUBSTITUTE(TEXT('Carnet de notes'!AS38/('Carnet de notes'!AS$6+100*('Carnet de notes'!AS$6="")),"0%"),"%"," %"),IF('Carnet de notes'!AS38="M","manquant","exempté"))&amp;"; ")</f>
        <v/>
      </c>
      <c r="AS32" s="94" t="str">
        <f>IF(OR($A32="",'Carnet de notes'!AT38=""),"",IF('Carnet de notes'!AT$3="","Travail 34",'Carnet de notes'!AT$3)&amp;" "&amp;IF(ISNUMBER('Carnet de notes'!AT38),SUBSTITUTE(TEXT('Carnet de notes'!AT38/('Carnet de notes'!AT$6+100*('Carnet de notes'!AT$6="")),"0%"),"%"," %"),IF('Carnet de notes'!AT38="M","manquant","exempté"))&amp;"; ")</f>
        <v/>
      </c>
      <c r="AT32" s="94" t="str">
        <f>IF(OR($A32="",'Carnet de notes'!AU38=""),"",IF('Carnet de notes'!AU$3="","Travail 35",'Carnet de notes'!AU$3)&amp;" "&amp;IF(ISNUMBER('Carnet de notes'!AU38),SUBSTITUTE(TEXT('Carnet de notes'!AU38/('Carnet de notes'!AU$6+100*('Carnet de notes'!AU$6="")),"0%"),"%"," %"),IF('Carnet de notes'!AU38="M","manquant","exempté"))&amp;"; ")</f>
        <v/>
      </c>
      <c r="AU32" s="94" t="str">
        <f>IF(OR($A32="",'Carnet de notes'!AV38=""),"",IF('Carnet de notes'!AV$3="","Travail 36",'Carnet de notes'!AV$3)&amp;" "&amp;IF(ISNUMBER('Carnet de notes'!AV38),SUBSTITUTE(TEXT('Carnet de notes'!AV38/('Carnet de notes'!AV$6+100*('Carnet de notes'!AV$6="")),"0%"),"%"," %"),IF('Carnet de notes'!AV38="M","manquant","exempté"))&amp;"; ")</f>
        <v/>
      </c>
      <c r="AV32" s="94" t="str">
        <f>IF(OR($A32="",'Carnet de notes'!AW38=""),"",IF('Carnet de notes'!AW$3="","Travail 37",'Carnet de notes'!AW$3)&amp;" "&amp;IF(ISNUMBER('Carnet de notes'!AW38),SUBSTITUTE(TEXT('Carnet de notes'!AW38/('Carnet de notes'!AW$6+100*('Carnet de notes'!AW$6="")),"0%"),"%"," %"),IF('Carnet de notes'!AW38="M","manquant","exempté"))&amp;"; ")</f>
        <v/>
      </c>
      <c r="AW32" s="94" t="str">
        <f>IF(OR($A32="",'Carnet de notes'!AX38=""),"",IF('Carnet de notes'!AX$3="","Travail 38",'Carnet de notes'!AX$3)&amp;" "&amp;IF(ISNUMBER('Carnet de notes'!AX38),SUBSTITUTE(TEXT('Carnet de notes'!AX38/('Carnet de notes'!AX$6+100*('Carnet de notes'!AX$6="")),"0%"),"%"," %"),IF('Carnet de notes'!AX38="M","manquant","exempté"))&amp;"; ")</f>
        <v/>
      </c>
      <c r="AX32" s="94" t="str">
        <f>IF(OR($A32="",'Carnet de notes'!AY38=""),"",IF('Carnet de notes'!AY$3="","Travail 39",'Carnet de notes'!AY$3)&amp;" "&amp;IF(ISNUMBER('Carnet de notes'!AY38),SUBSTITUTE(TEXT('Carnet de notes'!AY38/('Carnet de notes'!AY$6+100*('Carnet de notes'!AY$6="")),"0%"),"%"," %"),IF('Carnet de notes'!AY38="M","manquant","exempté"))&amp;"; ")</f>
        <v/>
      </c>
      <c r="AY32" s="94" t="str">
        <f>IF(OR($A32="",'Carnet de notes'!AZ38=""),"",IF('Carnet de notes'!AZ$3="","Travail 40",'Carnet de notes'!AZ$3)&amp;" "&amp;IF(ISNUMBER('Carnet de notes'!AZ38),SUBSTITUTE(TEXT('Carnet de notes'!AZ38/('Carnet de notes'!AZ$6+100*('Carnet de notes'!AZ$6="")),"0%"),"%"," %"),IF('Carnet de notes'!AZ38="M","manquant","exempté"))&amp;"; ")</f>
        <v/>
      </c>
      <c r="AZ32" s="94" t="str">
        <f>IF($A32="","",IF(ISNUMBER('Carnet de notes'!F38),'Carnet de notes'!F$3&amp;" "&amp;SUBSTITUTE(TEXT('Carnet de notes'!F38,"0%"),"%"," %")&amp;"; ","")&amp;IF(ISNUMBER('Carnet de notes'!G38),'Carnet de notes'!G$3&amp;" "&amp;SUBSTITUTE(TEXT('Carnet de notes'!G38,"0%"),"%"," %")&amp;"; ","")&amp;IF(ISNUMBER('Carnet de notes'!H38),'Carnet de notes'!H$3&amp;" "&amp;SUBSTITUTE(TEXT('Carnet de notes'!H38,"0%"),"%"," %")&amp;"; ","")&amp;IF(ISNUMBER('Carnet de notes'!I38),'Carnet de notes'!I$3&amp;" "&amp;SUBSTITUTE(TEXT('Carnet de notes'!I38,"0%"),"%"," %")&amp;"; ","")&amp;IF(ISNUMBER('Carnet de notes'!J38),'Carnet de notes'!J$3&amp;" "&amp;SUBSTITUTE(TEXT('Carnet de notes'!J38,"0%"),"%"," %")&amp;"; ","")&amp;IF(ISNUMBER('Carnet de notes'!K38),'Carnet de notes'!K$3&amp;" "&amp;SUBSTITUTE(TEXT('Carnet de notes'!K38,"0%"),"%"," %")&amp;"; ",""))</f>
        <v/>
      </c>
      <c r="BA32" s="94" t="str">
        <f t="shared" si="3"/>
        <v/>
      </c>
      <c r="BB32" s="94" t="str">
        <f>IF(NOT(ISNUMBER($K32)),"",IF(INDEX(Habiletés!$C$7:$C$46,$K32)="","","Utilisation du français oral "&amp;INDEX(Habiletés!$C$7:$C$46,$K32)&amp;"; ")&amp;IF(INDEX(Habiletés!$D$7:$D$46,$K32)="","","Fiabilité "&amp;INDEX(Habiletés!$D$7:$D$46,$K32)&amp;"; ")&amp;IF(INDEX(Habiletés!$E$7:$E$46,$K32)="","","Sens de l'organisation "&amp;INDEX(Habiletés!$E$7:$E$46,$K32)&amp;"; ")&amp;IF(INDEX(Habiletés!$F$7:$F$46,$K32)="","","Autonomie "&amp;INDEX(Habiletés!$F$7:$F$46,$K32)&amp;"; ")&amp;IF(INDEX(Habiletés!$G$7:$G$46,$K32)="","","Esprit de collaboration "&amp;INDEX(Habiletés!$G$7:$G$46,$K32)&amp;"; ")&amp;IF(INDEX(Habiletés!$H$7:$H$46,$K32)="","","Sens de l'initiative "&amp;INDEX(Habiletés!$H$7:$H$46,$K32)&amp;"; ")&amp;IF(INDEX(Habiletés!$I$7:$I$46,$K32)="","","Autorégulation "&amp;INDEX(Habiletés!$I$7:$I$46,$K32)&amp;"; "))</f>
        <v/>
      </c>
    </row>
    <row r="33" spans="1:54" ht="62" customHeight="1" x14ac:dyDescent="0.45">
      <c r="A33" s="95" t="str">
        <f>IF('Carnet de notes'!$B39="","",'Carnet de notes'!$A39)</f>
        <v/>
      </c>
      <c r="B33" s="95" t="str">
        <f>IF($A33="","",'Carnet de notes'!$C39&amp;"")</f>
        <v/>
      </c>
      <c r="C33" s="96" t="str">
        <f>IF($A33="","",'Carnet de notes'!$D39)</f>
        <v/>
      </c>
      <c r="D33" s="95" t="str">
        <f>IF($A33="","",'Carnet de notes'!$E39&amp;"")</f>
        <v/>
      </c>
      <c r="E33" s="95" t="str">
        <f t="shared" si="0"/>
        <v/>
      </c>
      <c r="F33" s="95" t="str">
        <f t="shared" si="1"/>
        <v/>
      </c>
      <c r="G33" s="95" t="str">
        <f>IF($A33="","",'Carnet de notes'!$L39&amp;"")</f>
        <v/>
      </c>
      <c r="H33" s="95" t="str">
        <f t="shared" si="2"/>
        <v/>
      </c>
      <c r="I33" s="95" t="str">
        <f>IF(NOT(ISNUMBER($K33)),"",INDEX(Habiletés!$J$7:$J$46,$K33)&amp;"")</f>
        <v/>
      </c>
      <c r="K33" s="94" t="str">
        <f>IF($A33="","",IFERROR(MATCH($A33,Habiletés!$A$7:$A$46,0),""))</f>
        <v/>
      </c>
      <c r="L33" s="94" t="str">
        <f>IF(OR($A33="",'Carnet de notes'!M39=""),"",IF('Carnet de notes'!M$3="","Travail 1",'Carnet de notes'!M$3)&amp;" "&amp;IF(ISNUMBER('Carnet de notes'!M39),SUBSTITUTE(TEXT('Carnet de notes'!M39/('Carnet de notes'!M$6+100*('Carnet de notes'!M$6="")),"0%"),"%"," %"),IF('Carnet de notes'!M39="M","manquant","exempté"))&amp;"; ")</f>
        <v/>
      </c>
      <c r="M33" s="94" t="str">
        <f>IF(OR($A33="",'Carnet de notes'!N39=""),"",IF('Carnet de notes'!N$3="","Travail 2",'Carnet de notes'!N$3)&amp;" "&amp;IF(ISNUMBER('Carnet de notes'!N39),SUBSTITUTE(TEXT('Carnet de notes'!N39/('Carnet de notes'!N$6+100*('Carnet de notes'!N$6="")),"0%"),"%"," %"),IF('Carnet de notes'!N39="M","manquant","exempté"))&amp;"; ")</f>
        <v/>
      </c>
      <c r="N33" s="94" t="str">
        <f>IF(OR($A33="",'Carnet de notes'!O39=""),"",IF('Carnet de notes'!O$3="","Travail 3",'Carnet de notes'!O$3)&amp;" "&amp;IF(ISNUMBER('Carnet de notes'!O39),SUBSTITUTE(TEXT('Carnet de notes'!O39/('Carnet de notes'!O$6+100*('Carnet de notes'!O$6="")),"0%"),"%"," %"),IF('Carnet de notes'!O39="M","manquant","exempté"))&amp;"; ")</f>
        <v/>
      </c>
      <c r="O33" s="94" t="str">
        <f>IF(OR($A33="",'Carnet de notes'!P39=""),"",IF('Carnet de notes'!P$3="","Travail 4",'Carnet de notes'!P$3)&amp;" "&amp;IF(ISNUMBER('Carnet de notes'!P39),SUBSTITUTE(TEXT('Carnet de notes'!P39/('Carnet de notes'!P$6+100*('Carnet de notes'!P$6="")),"0%"),"%"," %"),IF('Carnet de notes'!P39="M","manquant","exempté"))&amp;"; ")</f>
        <v/>
      </c>
      <c r="P33" s="94" t="str">
        <f>IF(OR($A33="",'Carnet de notes'!Q39=""),"",IF('Carnet de notes'!Q$3="","Travail 5",'Carnet de notes'!Q$3)&amp;" "&amp;IF(ISNUMBER('Carnet de notes'!Q39),SUBSTITUTE(TEXT('Carnet de notes'!Q39/('Carnet de notes'!Q$6+100*('Carnet de notes'!Q$6="")),"0%"),"%"," %"),IF('Carnet de notes'!Q39="M","manquant","exempté"))&amp;"; ")</f>
        <v/>
      </c>
      <c r="Q33" s="94" t="str">
        <f>IF(OR($A33="",'Carnet de notes'!R39=""),"",IF('Carnet de notes'!R$3="","Travail 6",'Carnet de notes'!R$3)&amp;" "&amp;IF(ISNUMBER('Carnet de notes'!R39),SUBSTITUTE(TEXT('Carnet de notes'!R39/('Carnet de notes'!R$6+100*('Carnet de notes'!R$6="")),"0%"),"%"," %"),IF('Carnet de notes'!R39="M","manquant","exempté"))&amp;"; ")</f>
        <v/>
      </c>
      <c r="R33" s="94" t="str">
        <f>IF(OR($A33="",'Carnet de notes'!S39=""),"",IF('Carnet de notes'!S$3="","Travail 7",'Carnet de notes'!S$3)&amp;" "&amp;IF(ISNUMBER('Carnet de notes'!S39),SUBSTITUTE(TEXT('Carnet de notes'!S39/('Carnet de notes'!S$6+100*('Carnet de notes'!S$6="")),"0%"),"%"," %"),IF('Carnet de notes'!S39="M","manquant","exempté"))&amp;"; ")</f>
        <v/>
      </c>
      <c r="S33" s="94" t="str">
        <f>IF(OR($A33="",'Carnet de notes'!T39=""),"",IF('Carnet de notes'!T$3="","Travail 8",'Carnet de notes'!T$3)&amp;" "&amp;IF(ISNUMBER('Carnet de notes'!T39),SUBSTITUTE(TEXT('Carnet de notes'!T39/('Carnet de notes'!T$6+100*('Carnet de notes'!T$6="")),"0%"),"%"," %"),IF('Carnet de notes'!T39="M","manquant","exempté"))&amp;"; ")</f>
        <v/>
      </c>
      <c r="T33" s="94" t="str">
        <f>IF(OR($A33="",'Carnet de notes'!U39=""),"",IF('Carnet de notes'!U$3="","Travail 9",'Carnet de notes'!U$3)&amp;" "&amp;IF(ISNUMBER('Carnet de notes'!U39),SUBSTITUTE(TEXT('Carnet de notes'!U39/('Carnet de notes'!U$6+100*('Carnet de notes'!U$6="")),"0%"),"%"," %"),IF('Carnet de notes'!U39="M","manquant","exempté"))&amp;"; ")</f>
        <v/>
      </c>
      <c r="U33" s="94" t="str">
        <f>IF(OR($A33="",'Carnet de notes'!V39=""),"",IF('Carnet de notes'!V$3="","Travail 10",'Carnet de notes'!V$3)&amp;" "&amp;IF(ISNUMBER('Carnet de notes'!V39),SUBSTITUTE(TEXT('Carnet de notes'!V39/('Carnet de notes'!V$6+100*('Carnet de notes'!V$6="")),"0%"),"%"," %"),IF('Carnet de notes'!V39="M","manquant","exempté"))&amp;"; ")</f>
        <v/>
      </c>
      <c r="V33" s="94" t="str">
        <f>IF(OR($A33="",'Carnet de notes'!W39=""),"",IF('Carnet de notes'!W$3="","Travail 11",'Carnet de notes'!W$3)&amp;" "&amp;IF(ISNUMBER('Carnet de notes'!W39),SUBSTITUTE(TEXT('Carnet de notes'!W39/('Carnet de notes'!W$6+100*('Carnet de notes'!W$6="")),"0%"),"%"," %"),IF('Carnet de notes'!W39="M","manquant","exempté"))&amp;"; ")</f>
        <v/>
      </c>
      <c r="W33" s="94" t="str">
        <f>IF(OR($A33="",'Carnet de notes'!X39=""),"",IF('Carnet de notes'!X$3="","Travail 12",'Carnet de notes'!X$3)&amp;" "&amp;IF(ISNUMBER('Carnet de notes'!X39),SUBSTITUTE(TEXT('Carnet de notes'!X39/('Carnet de notes'!X$6+100*('Carnet de notes'!X$6="")),"0%"),"%"," %"),IF('Carnet de notes'!X39="M","manquant","exempté"))&amp;"; ")</f>
        <v/>
      </c>
      <c r="X33" s="94" t="str">
        <f>IF(OR($A33="",'Carnet de notes'!Y39=""),"",IF('Carnet de notes'!Y$3="","Travail 13",'Carnet de notes'!Y$3)&amp;" "&amp;IF(ISNUMBER('Carnet de notes'!Y39),SUBSTITUTE(TEXT('Carnet de notes'!Y39/('Carnet de notes'!Y$6+100*('Carnet de notes'!Y$6="")),"0%"),"%"," %"),IF('Carnet de notes'!Y39="M","manquant","exempté"))&amp;"; ")</f>
        <v/>
      </c>
      <c r="Y33" s="94" t="str">
        <f>IF(OR($A33="",'Carnet de notes'!Z39=""),"",IF('Carnet de notes'!Z$3="","Travail 14",'Carnet de notes'!Z$3)&amp;" "&amp;IF(ISNUMBER('Carnet de notes'!Z39),SUBSTITUTE(TEXT('Carnet de notes'!Z39/('Carnet de notes'!Z$6+100*('Carnet de notes'!Z$6="")),"0%"),"%"," %"),IF('Carnet de notes'!Z39="M","manquant","exempté"))&amp;"; ")</f>
        <v/>
      </c>
      <c r="Z33" s="94" t="str">
        <f>IF(OR($A33="",'Carnet de notes'!AA39=""),"",IF('Carnet de notes'!AA$3="","Travail 15",'Carnet de notes'!AA$3)&amp;" "&amp;IF(ISNUMBER('Carnet de notes'!AA39),SUBSTITUTE(TEXT('Carnet de notes'!AA39/('Carnet de notes'!AA$6+100*('Carnet de notes'!AA$6="")),"0%"),"%"," %"),IF('Carnet de notes'!AA39="M","manquant","exempté"))&amp;"; ")</f>
        <v/>
      </c>
      <c r="AA33" s="94" t="str">
        <f>IF(OR($A33="",'Carnet de notes'!AB39=""),"",IF('Carnet de notes'!AB$3="","Travail 16",'Carnet de notes'!AB$3)&amp;" "&amp;IF(ISNUMBER('Carnet de notes'!AB39),SUBSTITUTE(TEXT('Carnet de notes'!AB39/('Carnet de notes'!AB$6+100*('Carnet de notes'!AB$6="")),"0%"),"%"," %"),IF('Carnet de notes'!AB39="M","manquant","exempté"))&amp;"; ")</f>
        <v/>
      </c>
      <c r="AB33" s="94" t="str">
        <f>IF(OR($A33="",'Carnet de notes'!AC39=""),"",IF('Carnet de notes'!AC$3="","Travail 17",'Carnet de notes'!AC$3)&amp;" "&amp;IF(ISNUMBER('Carnet de notes'!AC39),SUBSTITUTE(TEXT('Carnet de notes'!AC39/('Carnet de notes'!AC$6+100*('Carnet de notes'!AC$6="")),"0%"),"%"," %"),IF('Carnet de notes'!AC39="M","manquant","exempté"))&amp;"; ")</f>
        <v/>
      </c>
      <c r="AC33" s="94" t="str">
        <f>IF(OR($A33="",'Carnet de notes'!AD39=""),"",IF('Carnet de notes'!AD$3="","Travail 18",'Carnet de notes'!AD$3)&amp;" "&amp;IF(ISNUMBER('Carnet de notes'!AD39),SUBSTITUTE(TEXT('Carnet de notes'!AD39/('Carnet de notes'!AD$6+100*('Carnet de notes'!AD$6="")),"0%"),"%"," %"),IF('Carnet de notes'!AD39="M","manquant","exempté"))&amp;"; ")</f>
        <v/>
      </c>
      <c r="AD33" s="94" t="str">
        <f>IF(OR($A33="",'Carnet de notes'!AE39=""),"",IF('Carnet de notes'!AE$3="","Travail 19",'Carnet de notes'!AE$3)&amp;" "&amp;IF(ISNUMBER('Carnet de notes'!AE39),SUBSTITUTE(TEXT('Carnet de notes'!AE39/('Carnet de notes'!AE$6+100*('Carnet de notes'!AE$6="")),"0%"),"%"," %"),IF('Carnet de notes'!AE39="M","manquant","exempté"))&amp;"; ")</f>
        <v/>
      </c>
      <c r="AE33" s="94" t="str">
        <f>IF(OR($A33="",'Carnet de notes'!AF39=""),"",IF('Carnet de notes'!AF$3="","Travail 20",'Carnet de notes'!AF$3)&amp;" "&amp;IF(ISNUMBER('Carnet de notes'!AF39),SUBSTITUTE(TEXT('Carnet de notes'!AF39/('Carnet de notes'!AF$6+100*('Carnet de notes'!AF$6="")),"0%"),"%"," %"),IF('Carnet de notes'!AF39="M","manquant","exempté"))&amp;"; ")</f>
        <v/>
      </c>
      <c r="AF33" s="94" t="str">
        <f>IF(OR($A33="",'Carnet de notes'!AG39=""),"",IF('Carnet de notes'!AG$3="","Travail 21",'Carnet de notes'!AG$3)&amp;" "&amp;IF(ISNUMBER('Carnet de notes'!AG39),SUBSTITUTE(TEXT('Carnet de notes'!AG39/('Carnet de notes'!AG$6+100*('Carnet de notes'!AG$6="")),"0%"),"%"," %"),IF('Carnet de notes'!AG39="M","manquant","exempté"))&amp;"; ")</f>
        <v/>
      </c>
      <c r="AG33" s="94" t="str">
        <f>IF(OR($A33="",'Carnet de notes'!AH39=""),"",IF('Carnet de notes'!AH$3="","Travail 22",'Carnet de notes'!AH$3)&amp;" "&amp;IF(ISNUMBER('Carnet de notes'!AH39),SUBSTITUTE(TEXT('Carnet de notes'!AH39/('Carnet de notes'!AH$6+100*('Carnet de notes'!AH$6="")),"0%"),"%"," %"),IF('Carnet de notes'!AH39="M","manquant","exempté"))&amp;"; ")</f>
        <v/>
      </c>
      <c r="AH33" s="94" t="str">
        <f>IF(OR($A33="",'Carnet de notes'!AI39=""),"",IF('Carnet de notes'!AI$3="","Travail 23",'Carnet de notes'!AI$3)&amp;" "&amp;IF(ISNUMBER('Carnet de notes'!AI39),SUBSTITUTE(TEXT('Carnet de notes'!AI39/('Carnet de notes'!AI$6+100*('Carnet de notes'!AI$6="")),"0%"),"%"," %"),IF('Carnet de notes'!AI39="M","manquant","exempté"))&amp;"; ")</f>
        <v/>
      </c>
      <c r="AI33" s="94" t="str">
        <f>IF(OR($A33="",'Carnet de notes'!AJ39=""),"",IF('Carnet de notes'!AJ$3="","Travail 24",'Carnet de notes'!AJ$3)&amp;" "&amp;IF(ISNUMBER('Carnet de notes'!AJ39),SUBSTITUTE(TEXT('Carnet de notes'!AJ39/('Carnet de notes'!AJ$6+100*('Carnet de notes'!AJ$6="")),"0%"),"%"," %"),IF('Carnet de notes'!AJ39="M","manquant","exempté"))&amp;"; ")</f>
        <v/>
      </c>
      <c r="AJ33" s="94" t="str">
        <f>IF(OR($A33="",'Carnet de notes'!AK39=""),"",IF('Carnet de notes'!AK$3="","Travail 25",'Carnet de notes'!AK$3)&amp;" "&amp;IF(ISNUMBER('Carnet de notes'!AK39),SUBSTITUTE(TEXT('Carnet de notes'!AK39/('Carnet de notes'!AK$6+100*('Carnet de notes'!AK$6="")),"0%"),"%"," %"),IF('Carnet de notes'!AK39="M","manquant","exempté"))&amp;"; ")</f>
        <v/>
      </c>
      <c r="AK33" s="94" t="str">
        <f>IF(OR($A33="",'Carnet de notes'!AL39=""),"",IF('Carnet de notes'!AL$3="","Travail 26",'Carnet de notes'!AL$3)&amp;" "&amp;IF(ISNUMBER('Carnet de notes'!AL39),SUBSTITUTE(TEXT('Carnet de notes'!AL39/('Carnet de notes'!AL$6+100*('Carnet de notes'!AL$6="")),"0%"),"%"," %"),IF('Carnet de notes'!AL39="M","manquant","exempté"))&amp;"; ")</f>
        <v/>
      </c>
      <c r="AL33" s="94" t="str">
        <f>IF(OR($A33="",'Carnet de notes'!AM39=""),"",IF('Carnet de notes'!AM$3="","Travail 27",'Carnet de notes'!AM$3)&amp;" "&amp;IF(ISNUMBER('Carnet de notes'!AM39),SUBSTITUTE(TEXT('Carnet de notes'!AM39/('Carnet de notes'!AM$6+100*('Carnet de notes'!AM$6="")),"0%"),"%"," %"),IF('Carnet de notes'!AM39="M","manquant","exempté"))&amp;"; ")</f>
        <v/>
      </c>
      <c r="AM33" s="94" t="str">
        <f>IF(OR($A33="",'Carnet de notes'!AN39=""),"",IF('Carnet de notes'!AN$3="","Travail 28",'Carnet de notes'!AN$3)&amp;" "&amp;IF(ISNUMBER('Carnet de notes'!AN39),SUBSTITUTE(TEXT('Carnet de notes'!AN39/('Carnet de notes'!AN$6+100*('Carnet de notes'!AN$6="")),"0%"),"%"," %"),IF('Carnet de notes'!AN39="M","manquant","exempté"))&amp;"; ")</f>
        <v/>
      </c>
      <c r="AN33" s="94" t="str">
        <f>IF(OR($A33="",'Carnet de notes'!AO39=""),"",IF('Carnet de notes'!AO$3="","Travail 29",'Carnet de notes'!AO$3)&amp;" "&amp;IF(ISNUMBER('Carnet de notes'!AO39),SUBSTITUTE(TEXT('Carnet de notes'!AO39/('Carnet de notes'!AO$6+100*('Carnet de notes'!AO$6="")),"0%"),"%"," %"),IF('Carnet de notes'!AO39="M","manquant","exempté"))&amp;"; ")</f>
        <v/>
      </c>
      <c r="AO33" s="94" t="str">
        <f>IF(OR($A33="",'Carnet de notes'!AP39=""),"",IF('Carnet de notes'!AP$3="","Travail 30",'Carnet de notes'!AP$3)&amp;" "&amp;IF(ISNUMBER('Carnet de notes'!AP39),SUBSTITUTE(TEXT('Carnet de notes'!AP39/('Carnet de notes'!AP$6+100*('Carnet de notes'!AP$6="")),"0%"),"%"," %"),IF('Carnet de notes'!AP39="M","manquant","exempté"))&amp;"; ")</f>
        <v/>
      </c>
      <c r="AP33" s="94" t="str">
        <f>IF(OR($A33="",'Carnet de notes'!AQ39=""),"",IF('Carnet de notes'!AQ$3="","Travail 31",'Carnet de notes'!AQ$3)&amp;" "&amp;IF(ISNUMBER('Carnet de notes'!AQ39),SUBSTITUTE(TEXT('Carnet de notes'!AQ39/('Carnet de notes'!AQ$6+100*('Carnet de notes'!AQ$6="")),"0%"),"%"," %"),IF('Carnet de notes'!AQ39="M","manquant","exempté"))&amp;"; ")</f>
        <v/>
      </c>
      <c r="AQ33" s="94" t="str">
        <f>IF(OR($A33="",'Carnet de notes'!AR39=""),"",IF('Carnet de notes'!AR$3="","Travail 32",'Carnet de notes'!AR$3)&amp;" "&amp;IF(ISNUMBER('Carnet de notes'!AR39),SUBSTITUTE(TEXT('Carnet de notes'!AR39/('Carnet de notes'!AR$6+100*('Carnet de notes'!AR$6="")),"0%"),"%"," %"),IF('Carnet de notes'!AR39="M","manquant","exempté"))&amp;"; ")</f>
        <v/>
      </c>
      <c r="AR33" s="94" t="str">
        <f>IF(OR($A33="",'Carnet de notes'!AS39=""),"",IF('Carnet de notes'!AS$3="","Travail 33",'Carnet de notes'!AS$3)&amp;" "&amp;IF(ISNUMBER('Carnet de notes'!AS39),SUBSTITUTE(TEXT('Carnet de notes'!AS39/('Carnet de notes'!AS$6+100*('Carnet de notes'!AS$6="")),"0%"),"%"," %"),IF('Carnet de notes'!AS39="M","manquant","exempté"))&amp;"; ")</f>
        <v/>
      </c>
      <c r="AS33" s="94" t="str">
        <f>IF(OR($A33="",'Carnet de notes'!AT39=""),"",IF('Carnet de notes'!AT$3="","Travail 34",'Carnet de notes'!AT$3)&amp;" "&amp;IF(ISNUMBER('Carnet de notes'!AT39),SUBSTITUTE(TEXT('Carnet de notes'!AT39/('Carnet de notes'!AT$6+100*('Carnet de notes'!AT$6="")),"0%"),"%"," %"),IF('Carnet de notes'!AT39="M","manquant","exempté"))&amp;"; ")</f>
        <v/>
      </c>
      <c r="AT33" s="94" t="str">
        <f>IF(OR($A33="",'Carnet de notes'!AU39=""),"",IF('Carnet de notes'!AU$3="","Travail 35",'Carnet de notes'!AU$3)&amp;" "&amp;IF(ISNUMBER('Carnet de notes'!AU39),SUBSTITUTE(TEXT('Carnet de notes'!AU39/('Carnet de notes'!AU$6+100*('Carnet de notes'!AU$6="")),"0%"),"%"," %"),IF('Carnet de notes'!AU39="M","manquant","exempté"))&amp;"; ")</f>
        <v/>
      </c>
      <c r="AU33" s="94" t="str">
        <f>IF(OR($A33="",'Carnet de notes'!AV39=""),"",IF('Carnet de notes'!AV$3="","Travail 36",'Carnet de notes'!AV$3)&amp;" "&amp;IF(ISNUMBER('Carnet de notes'!AV39),SUBSTITUTE(TEXT('Carnet de notes'!AV39/('Carnet de notes'!AV$6+100*('Carnet de notes'!AV$6="")),"0%"),"%"," %"),IF('Carnet de notes'!AV39="M","manquant","exempté"))&amp;"; ")</f>
        <v/>
      </c>
      <c r="AV33" s="94" t="str">
        <f>IF(OR($A33="",'Carnet de notes'!AW39=""),"",IF('Carnet de notes'!AW$3="","Travail 37",'Carnet de notes'!AW$3)&amp;" "&amp;IF(ISNUMBER('Carnet de notes'!AW39),SUBSTITUTE(TEXT('Carnet de notes'!AW39/('Carnet de notes'!AW$6+100*('Carnet de notes'!AW$6="")),"0%"),"%"," %"),IF('Carnet de notes'!AW39="M","manquant","exempté"))&amp;"; ")</f>
        <v/>
      </c>
      <c r="AW33" s="94" t="str">
        <f>IF(OR($A33="",'Carnet de notes'!AX39=""),"",IF('Carnet de notes'!AX$3="","Travail 38",'Carnet de notes'!AX$3)&amp;" "&amp;IF(ISNUMBER('Carnet de notes'!AX39),SUBSTITUTE(TEXT('Carnet de notes'!AX39/('Carnet de notes'!AX$6+100*('Carnet de notes'!AX$6="")),"0%"),"%"," %"),IF('Carnet de notes'!AX39="M","manquant","exempté"))&amp;"; ")</f>
        <v/>
      </c>
      <c r="AX33" s="94" t="str">
        <f>IF(OR($A33="",'Carnet de notes'!AY39=""),"",IF('Carnet de notes'!AY$3="","Travail 39",'Carnet de notes'!AY$3)&amp;" "&amp;IF(ISNUMBER('Carnet de notes'!AY39),SUBSTITUTE(TEXT('Carnet de notes'!AY39/('Carnet de notes'!AY$6+100*('Carnet de notes'!AY$6="")),"0%"),"%"," %"),IF('Carnet de notes'!AY39="M","manquant","exempté"))&amp;"; ")</f>
        <v/>
      </c>
      <c r="AY33" s="94" t="str">
        <f>IF(OR($A33="",'Carnet de notes'!AZ39=""),"",IF('Carnet de notes'!AZ$3="","Travail 40",'Carnet de notes'!AZ$3)&amp;" "&amp;IF(ISNUMBER('Carnet de notes'!AZ39),SUBSTITUTE(TEXT('Carnet de notes'!AZ39/('Carnet de notes'!AZ$6+100*('Carnet de notes'!AZ$6="")),"0%"),"%"," %"),IF('Carnet de notes'!AZ39="M","manquant","exempté"))&amp;"; ")</f>
        <v/>
      </c>
      <c r="AZ33" s="94" t="str">
        <f>IF($A33="","",IF(ISNUMBER('Carnet de notes'!F39),'Carnet de notes'!F$3&amp;" "&amp;SUBSTITUTE(TEXT('Carnet de notes'!F39,"0%"),"%"," %")&amp;"; ","")&amp;IF(ISNUMBER('Carnet de notes'!G39),'Carnet de notes'!G$3&amp;" "&amp;SUBSTITUTE(TEXT('Carnet de notes'!G39,"0%"),"%"," %")&amp;"; ","")&amp;IF(ISNUMBER('Carnet de notes'!H39),'Carnet de notes'!H$3&amp;" "&amp;SUBSTITUTE(TEXT('Carnet de notes'!H39,"0%"),"%"," %")&amp;"; ","")&amp;IF(ISNUMBER('Carnet de notes'!I39),'Carnet de notes'!I$3&amp;" "&amp;SUBSTITUTE(TEXT('Carnet de notes'!I39,"0%"),"%"," %")&amp;"; ","")&amp;IF(ISNUMBER('Carnet de notes'!J39),'Carnet de notes'!J$3&amp;" "&amp;SUBSTITUTE(TEXT('Carnet de notes'!J39,"0%"),"%"," %")&amp;"; ","")&amp;IF(ISNUMBER('Carnet de notes'!K39),'Carnet de notes'!K$3&amp;" "&amp;SUBSTITUTE(TEXT('Carnet de notes'!K39,"0%"),"%"," %")&amp;"; ",""))</f>
        <v/>
      </c>
      <c r="BA33" s="94" t="str">
        <f t="shared" si="3"/>
        <v/>
      </c>
      <c r="BB33" s="94" t="str">
        <f>IF(NOT(ISNUMBER($K33)),"",IF(INDEX(Habiletés!$C$7:$C$46,$K33)="","","Utilisation du français oral "&amp;INDEX(Habiletés!$C$7:$C$46,$K33)&amp;"; ")&amp;IF(INDEX(Habiletés!$D$7:$D$46,$K33)="","","Fiabilité "&amp;INDEX(Habiletés!$D$7:$D$46,$K33)&amp;"; ")&amp;IF(INDEX(Habiletés!$E$7:$E$46,$K33)="","","Sens de l'organisation "&amp;INDEX(Habiletés!$E$7:$E$46,$K33)&amp;"; ")&amp;IF(INDEX(Habiletés!$F$7:$F$46,$K33)="","","Autonomie "&amp;INDEX(Habiletés!$F$7:$F$46,$K33)&amp;"; ")&amp;IF(INDEX(Habiletés!$G$7:$G$46,$K33)="","","Esprit de collaboration "&amp;INDEX(Habiletés!$G$7:$G$46,$K33)&amp;"; ")&amp;IF(INDEX(Habiletés!$H$7:$H$46,$K33)="","","Sens de l'initiative "&amp;INDEX(Habiletés!$H$7:$H$46,$K33)&amp;"; ")&amp;IF(INDEX(Habiletés!$I$7:$I$46,$K33)="","","Autorégulation "&amp;INDEX(Habiletés!$I$7:$I$46,$K33)&amp;"; "))</f>
        <v/>
      </c>
    </row>
    <row r="34" spans="1:54" ht="62" customHeight="1" x14ac:dyDescent="0.45">
      <c r="A34" s="95" t="str">
        <f>IF('Carnet de notes'!$B40="","",'Carnet de notes'!$A40)</f>
        <v/>
      </c>
      <c r="B34" s="95" t="str">
        <f>IF($A34="","",'Carnet de notes'!$C40&amp;"")</f>
        <v/>
      </c>
      <c r="C34" s="96" t="str">
        <f>IF($A34="","",'Carnet de notes'!$D40)</f>
        <v/>
      </c>
      <c r="D34" s="95" t="str">
        <f>IF($A34="","",'Carnet de notes'!$E40&amp;"")</f>
        <v/>
      </c>
      <c r="E34" s="95" t="str">
        <f t="shared" si="0"/>
        <v/>
      </c>
      <c r="F34" s="95" t="str">
        <f t="shared" si="1"/>
        <v/>
      </c>
      <c r="G34" s="95" t="str">
        <f>IF($A34="","",'Carnet de notes'!$L40&amp;"")</f>
        <v/>
      </c>
      <c r="H34" s="95" t="str">
        <f t="shared" si="2"/>
        <v/>
      </c>
      <c r="I34" s="95" t="str">
        <f>IF(NOT(ISNUMBER($K34)),"",INDEX(Habiletés!$J$7:$J$46,$K34)&amp;"")</f>
        <v/>
      </c>
      <c r="K34" s="94" t="str">
        <f>IF($A34="","",IFERROR(MATCH($A34,Habiletés!$A$7:$A$46,0),""))</f>
        <v/>
      </c>
      <c r="L34" s="94" t="str">
        <f>IF(OR($A34="",'Carnet de notes'!M40=""),"",IF('Carnet de notes'!M$3="","Travail 1",'Carnet de notes'!M$3)&amp;" "&amp;IF(ISNUMBER('Carnet de notes'!M40),SUBSTITUTE(TEXT('Carnet de notes'!M40/('Carnet de notes'!M$6+100*('Carnet de notes'!M$6="")),"0%"),"%"," %"),IF('Carnet de notes'!M40="M","manquant","exempté"))&amp;"; ")</f>
        <v/>
      </c>
      <c r="M34" s="94" t="str">
        <f>IF(OR($A34="",'Carnet de notes'!N40=""),"",IF('Carnet de notes'!N$3="","Travail 2",'Carnet de notes'!N$3)&amp;" "&amp;IF(ISNUMBER('Carnet de notes'!N40),SUBSTITUTE(TEXT('Carnet de notes'!N40/('Carnet de notes'!N$6+100*('Carnet de notes'!N$6="")),"0%"),"%"," %"),IF('Carnet de notes'!N40="M","manquant","exempté"))&amp;"; ")</f>
        <v/>
      </c>
      <c r="N34" s="94" t="str">
        <f>IF(OR($A34="",'Carnet de notes'!O40=""),"",IF('Carnet de notes'!O$3="","Travail 3",'Carnet de notes'!O$3)&amp;" "&amp;IF(ISNUMBER('Carnet de notes'!O40),SUBSTITUTE(TEXT('Carnet de notes'!O40/('Carnet de notes'!O$6+100*('Carnet de notes'!O$6="")),"0%"),"%"," %"),IF('Carnet de notes'!O40="M","manquant","exempté"))&amp;"; ")</f>
        <v/>
      </c>
      <c r="O34" s="94" t="str">
        <f>IF(OR($A34="",'Carnet de notes'!P40=""),"",IF('Carnet de notes'!P$3="","Travail 4",'Carnet de notes'!P$3)&amp;" "&amp;IF(ISNUMBER('Carnet de notes'!P40),SUBSTITUTE(TEXT('Carnet de notes'!P40/('Carnet de notes'!P$6+100*('Carnet de notes'!P$6="")),"0%"),"%"," %"),IF('Carnet de notes'!P40="M","manquant","exempté"))&amp;"; ")</f>
        <v/>
      </c>
      <c r="P34" s="94" t="str">
        <f>IF(OR($A34="",'Carnet de notes'!Q40=""),"",IF('Carnet de notes'!Q$3="","Travail 5",'Carnet de notes'!Q$3)&amp;" "&amp;IF(ISNUMBER('Carnet de notes'!Q40),SUBSTITUTE(TEXT('Carnet de notes'!Q40/('Carnet de notes'!Q$6+100*('Carnet de notes'!Q$6="")),"0%"),"%"," %"),IF('Carnet de notes'!Q40="M","manquant","exempté"))&amp;"; ")</f>
        <v/>
      </c>
      <c r="Q34" s="94" t="str">
        <f>IF(OR($A34="",'Carnet de notes'!R40=""),"",IF('Carnet de notes'!R$3="","Travail 6",'Carnet de notes'!R$3)&amp;" "&amp;IF(ISNUMBER('Carnet de notes'!R40),SUBSTITUTE(TEXT('Carnet de notes'!R40/('Carnet de notes'!R$6+100*('Carnet de notes'!R$6="")),"0%"),"%"," %"),IF('Carnet de notes'!R40="M","manquant","exempté"))&amp;"; ")</f>
        <v/>
      </c>
      <c r="R34" s="94" t="str">
        <f>IF(OR($A34="",'Carnet de notes'!S40=""),"",IF('Carnet de notes'!S$3="","Travail 7",'Carnet de notes'!S$3)&amp;" "&amp;IF(ISNUMBER('Carnet de notes'!S40),SUBSTITUTE(TEXT('Carnet de notes'!S40/('Carnet de notes'!S$6+100*('Carnet de notes'!S$6="")),"0%"),"%"," %"),IF('Carnet de notes'!S40="M","manquant","exempté"))&amp;"; ")</f>
        <v/>
      </c>
      <c r="S34" s="94" t="str">
        <f>IF(OR($A34="",'Carnet de notes'!T40=""),"",IF('Carnet de notes'!T$3="","Travail 8",'Carnet de notes'!T$3)&amp;" "&amp;IF(ISNUMBER('Carnet de notes'!T40),SUBSTITUTE(TEXT('Carnet de notes'!T40/('Carnet de notes'!T$6+100*('Carnet de notes'!T$6="")),"0%"),"%"," %"),IF('Carnet de notes'!T40="M","manquant","exempté"))&amp;"; ")</f>
        <v/>
      </c>
      <c r="T34" s="94" t="str">
        <f>IF(OR($A34="",'Carnet de notes'!U40=""),"",IF('Carnet de notes'!U$3="","Travail 9",'Carnet de notes'!U$3)&amp;" "&amp;IF(ISNUMBER('Carnet de notes'!U40),SUBSTITUTE(TEXT('Carnet de notes'!U40/('Carnet de notes'!U$6+100*('Carnet de notes'!U$6="")),"0%"),"%"," %"),IF('Carnet de notes'!U40="M","manquant","exempté"))&amp;"; ")</f>
        <v/>
      </c>
      <c r="U34" s="94" t="str">
        <f>IF(OR($A34="",'Carnet de notes'!V40=""),"",IF('Carnet de notes'!V$3="","Travail 10",'Carnet de notes'!V$3)&amp;" "&amp;IF(ISNUMBER('Carnet de notes'!V40),SUBSTITUTE(TEXT('Carnet de notes'!V40/('Carnet de notes'!V$6+100*('Carnet de notes'!V$6="")),"0%"),"%"," %"),IF('Carnet de notes'!V40="M","manquant","exempté"))&amp;"; ")</f>
        <v/>
      </c>
      <c r="V34" s="94" t="str">
        <f>IF(OR($A34="",'Carnet de notes'!W40=""),"",IF('Carnet de notes'!W$3="","Travail 11",'Carnet de notes'!W$3)&amp;" "&amp;IF(ISNUMBER('Carnet de notes'!W40),SUBSTITUTE(TEXT('Carnet de notes'!W40/('Carnet de notes'!W$6+100*('Carnet de notes'!W$6="")),"0%"),"%"," %"),IF('Carnet de notes'!W40="M","manquant","exempté"))&amp;"; ")</f>
        <v/>
      </c>
      <c r="W34" s="94" t="str">
        <f>IF(OR($A34="",'Carnet de notes'!X40=""),"",IF('Carnet de notes'!X$3="","Travail 12",'Carnet de notes'!X$3)&amp;" "&amp;IF(ISNUMBER('Carnet de notes'!X40),SUBSTITUTE(TEXT('Carnet de notes'!X40/('Carnet de notes'!X$6+100*('Carnet de notes'!X$6="")),"0%"),"%"," %"),IF('Carnet de notes'!X40="M","manquant","exempté"))&amp;"; ")</f>
        <v/>
      </c>
      <c r="X34" s="94" t="str">
        <f>IF(OR($A34="",'Carnet de notes'!Y40=""),"",IF('Carnet de notes'!Y$3="","Travail 13",'Carnet de notes'!Y$3)&amp;" "&amp;IF(ISNUMBER('Carnet de notes'!Y40),SUBSTITUTE(TEXT('Carnet de notes'!Y40/('Carnet de notes'!Y$6+100*('Carnet de notes'!Y$6="")),"0%"),"%"," %"),IF('Carnet de notes'!Y40="M","manquant","exempté"))&amp;"; ")</f>
        <v/>
      </c>
      <c r="Y34" s="94" t="str">
        <f>IF(OR($A34="",'Carnet de notes'!Z40=""),"",IF('Carnet de notes'!Z$3="","Travail 14",'Carnet de notes'!Z$3)&amp;" "&amp;IF(ISNUMBER('Carnet de notes'!Z40),SUBSTITUTE(TEXT('Carnet de notes'!Z40/('Carnet de notes'!Z$6+100*('Carnet de notes'!Z$6="")),"0%"),"%"," %"),IF('Carnet de notes'!Z40="M","manquant","exempté"))&amp;"; ")</f>
        <v/>
      </c>
      <c r="Z34" s="94" t="str">
        <f>IF(OR($A34="",'Carnet de notes'!AA40=""),"",IF('Carnet de notes'!AA$3="","Travail 15",'Carnet de notes'!AA$3)&amp;" "&amp;IF(ISNUMBER('Carnet de notes'!AA40),SUBSTITUTE(TEXT('Carnet de notes'!AA40/('Carnet de notes'!AA$6+100*('Carnet de notes'!AA$6="")),"0%"),"%"," %"),IF('Carnet de notes'!AA40="M","manquant","exempté"))&amp;"; ")</f>
        <v/>
      </c>
      <c r="AA34" s="94" t="str">
        <f>IF(OR($A34="",'Carnet de notes'!AB40=""),"",IF('Carnet de notes'!AB$3="","Travail 16",'Carnet de notes'!AB$3)&amp;" "&amp;IF(ISNUMBER('Carnet de notes'!AB40),SUBSTITUTE(TEXT('Carnet de notes'!AB40/('Carnet de notes'!AB$6+100*('Carnet de notes'!AB$6="")),"0%"),"%"," %"),IF('Carnet de notes'!AB40="M","manquant","exempté"))&amp;"; ")</f>
        <v/>
      </c>
      <c r="AB34" s="94" t="str">
        <f>IF(OR($A34="",'Carnet de notes'!AC40=""),"",IF('Carnet de notes'!AC$3="","Travail 17",'Carnet de notes'!AC$3)&amp;" "&amp;IF(ISNUMBER('Carnet de notes'!AC40),SUBSTITUTE(TEXT('Carnet de notes'!AC40/('Carnet de notes'!AC$6+100*('Carnet de notes'!AC$6="")),"0%"),"%"," %"),IF('Carnet de notes'!AC40="M","manquant","exempté"))&amp;"; ")</f>
        <v/>
      </c>
      <c r="AC34" s="94" t="str">
        <f>IF(OR($A34="",'Carnet de notes'!AD40=""),"",IF('Carnet de notes'!AD$3="","Travail 18",'Carnet de notes'!AD$3)&amp;" "&amp;IF(ISNUMBER('Carnet de notes'!AD40),SUBSTITUTE(TEXT('Carnet de notes'!AD40/('Carnet de notes'!AD$6+100*('Carnet de notes'!AD$6="")),"0%"),"%"," %"),IF('Carnet de notes'!AD40="M","manquant","exempté"))&amp;"; ")</f>
        <v/>
      </c>
      <c r="AD34" s="94" t="str">
        <f>IF(OR($A34="",'Carnet de notes'!AE40=""),"",IF('Carnet de notes'!AE$3="","Travail 19",'Carnet de notes'!AE$3)&amp;" "&amp;IF(ISNUMBER('Carnet de notes'!AE40),SUBSTITUTE(TEXT('Carnet de notes'!AE40/('Carnet de notes'!AE$6+100*('Carnet de notes'!AE$6="")),"0%"),"%"," %"),IF('Carnet de notes'!AE40="M","manquant","exempté"))&amp;"; ")</f>
        <v/>
      </c>
      <c r="AE34" s="94" t="str">
        <f>IF(OR($A34="",'Carnet de notes'!AF40=""),"",IF('Carnet de notes'!AF$3="","Travail 20",'Carnet de notes'!AF$3)&amp;" "&amp;IF(ISNUMBER('Carnet de notes'!AF40),SUBSTITUTE(TEXT('Carnet de notes'!AF40/('Carnet de notes'!AF$6+100*('Carnet de notes'!AF$6="")),"0%"),"%"," %"),IF('Carnet de notes'!AF40="M","manquant","exempté"))&amp;"; ")</f>
        <v/>
      </c>
      <c r="AF34" s="94" t="str">
        <f>IF(OR($A34="",'Carnet de notes'!AG40=""),"",IF('Carnet de notes'!AG$3="","Travail 21",'Carnet de notes'!AG$3)&amp;" "&amp;IF(ISNUMBER('Carnet de notes'!AG40),SUBSTITUTE(TEXT('Carnet de notes'!AG40/('Carnet de notes'!AG$6+100*('Carnet de notes'!AG$6="")),"0%"),"%"," %"),IF('Carnet de notes'!AG40="M","manquant","exempté"))&amp;"; ")</f>
        <v/>
      </c>
      <c r="AG34" s="94" t="str">
        <f>IF(OR($A34="",'Carnet de notes'!AH40=""),"",IF('Carnet de notes'!AH$3="","Travail 22",'Carnet de notes'!AH$3)&amp;" "&amp;IF(ISNUMBER('Carnet de notes'!AH40),SUBSTITUTE(TEXT('Carnet de notes'!AH40/('Carnet de notes'!AH$6+100*('Carnet de notes'!AH$6="")),"0%"),"%"," %"),IF('Carnet de notes'!AH40="M","manquant","exempté"))&amp;"; ")</f>
        <v/>
      </c>
      <c r="AH34" s="94" t="str">
        <f>IF(OR($A34="",'Carnet de notes'!AI40=""),"",IF('Carnet de notes'!AI$3="","Travail 23",'Carnet de notes'!AI$3)&amp;" "&amp;IF(ISNUMBER('Carnet de notes'!AI40),SUBSTITUTE(TEXT('Carnet de notes'!AI40/('Carnet de notes'!AI$6+100*('Carnet de notes'!AI$6="")),"0%"),"%"," %"),IF('Carnet de notes'!AI40="M","manquant","exempté"))&amp;"; ")</f>
        <v/>
      </c>
      <c r="AI34" s="94" t="str">
        <f>IF(OR($A34="",'Carnet de notes'!AJ40=""),"",IF('Carnet de notes'!AJ$3="","Travail 24",'Carnet de notes'!AJ$3)&amp;" "&amp;IF(ISNUMBER('Carnet de notes'!AJ40),SUBSTITUTE(TEXT('Carnet de notes'!AJ40/('Carnet de notes'!AJ$6+100*('Carnet de notes'!AJ$6="")),"0%"),"%"," %"),IF('Carnet de notes'!AJ40="M","manquant","exempté"))&amp;"; ")</f>
        <v/>
      </c>
      <c r="AJ34" s="94" t="str">
        <f>IF(OR($A34="",'Carnet de notes'!AK40=""),"",IF('Carnet de notes'!AK$3="","Travail 25",'Carnet de notes'!AK$3)&amp;" "&amp;IF(ISNUMBER('Carnet de notes'!AK40),SUBSTITUTE(TEXT('Carnet de notes'!AK40/('Carnet de notes'!AK$6+100*('Carnet de notes'!AK$6="")),"0%"),"%"," %"),IF('Carnet de notes'!AK40="M","manquant","exempté"))&amp;"; ")</f>
        <v/>
      </c>
      <c r="AK34" s="94" t="str">
        <f>IF(OR($A34="",'Carnet de notes'!AL40=""),"",IF('Carnet de notes'!AL$3="","Travail 26",'Carnet de notes'!AL$3)&amp;" "&amp;IF(ISNUMBER('Carnet de notes'!AL40),SUBSTITUTE(TEXT('Carnet de notes'!AL40/('Carnet de notes'!AL$6+100*('Carnet de notes'!AL$6="")),"0%"),"%"," %"),IF('Carnet de notes'!AL40="M","manquant","exempté"))&amp;"; ")</f>
        <v/>
      </c>
      <c r="AL34" s="94" t="str">
        <f>IF(OR($A34="",'Carnet de notes'!AM40=""),"",IF('Carnet de notes'!AM$3="","Travail 27",'Carnet de notes'!AM$3)&amp;" "&amp;IF(ISNUMBER('Carnet de notes'!AM40),SUBSTITUTE(TEXT('Carnet de notes'!AM40/('Carnet de notes'!AM$6+100*('Carnet de notes'!AM$6="")),"0%"),"%"," %"),IF('Carnet de notes'!AM40="M","manquant","exempté"))&amp;"; ")</f>
        <v/>
      </c>
      <c r="AM34" s="94" t="str">
        <f>IF(OR($A34="",'Carnet de notes'!AN40=""),"",IF('Carnet de notes'!AN$3="","Travail 28",'Carnet de notes'!AN$3)&amp;" "&amp;IF(ISNUMBER('Carnet de notes'!AN40),SUBSTITUTE(TEXT('Carnet de notes'!AN40/('Carnet de notes'!AN$6+100*('Carnet de notes'!AN$6="")),"0%"),"%"," %"),IF('Carnet de notes'!AN40="M","manquant","exempté"))&amp;"; ")</f>
        <v/>
      </c>
      <c r="AN34" s="94" t="str">
        <f>IF(OR($A34="",'Carnet de notes'!AO40=""),"",IF('Carnet de notes'!AO$3="","Travail 29",'Carnet de notes'!AO$3)&amp;" "&amp;IF(ISNUMBER('Carnet de notes'!AO40),SUBSTITUTE(TEXT('Carnet de notes'!AO40/('Carnet de notes'!AO$6+100*('Carnet de notes'!AO$6="")),"0%"),"%"," %"),IF('Carnet de notes'!AO40="M","manquant","exempté"))&amp;"; ")</f>
        <v/>
      </c>
      <c r="AO34" s="94" t="str">
        <f>IF(OR($A34="",'Carnet de notes'!AP40=""),"",IF('Carnet de notes'!AP$3="","Travail 30",'Carnet de notes'!AP$3)&amp;" "&amp;IF(ISNUMBER('Carnet de notes'!AP40),SUBSTITUTE(TEXT('Carnet de notes'!AP40/('Carnet de notes'!AP$6+100*('Carnet de notes'!AP$6="")),"0%"),"%"," %"),IF('Carnet de notes'!AP40="M","manquant","exempté"))&amp;"; ")</f>
        <v/>
      </c>
      <c r="AP34" s="94" t="str">
        <f>IF(OR($A34="",'Carnet de notes'!AQ40=""),"",IF('Carnet de notes'!AQ$3="","Travail 31",'Carnet de notes'!AQ$3)&amp;" "&amp;IF(ISNUMBER('Carnet de notes'!AQ40),SUBSTITUTE(TEXT('Carnet de notes'!AQ40/('Carnet de notes'!AQ$6+100*('Carnet de notes'!AQ$6="")),"0%"),"%"," %"),IF('Carnet de notes'!AQ40="M","manquant","exempté"))&amp;"; ")</f>
        <v/>
      </c>
      <c r="AQ34" s="94" t="str">
        <f>IF(OR($A34="",'Carnet de notes'!AR40=""),"",IF('Carnet de notes'!AR$3="","Travail 32",'Carnet de notes'!AR$3)&amp;" "&amp;IF(ISNUMBER('Carnet de notes'!AR40),SUBSTITUTE(TEXT('Carnet de notes'!AR40/('Carnet de notes'!AR$6+100*('Carnet de notes'!AR$6="")),"0%"),"%"," %"),IF('Carnet de notes'!AR40="M","manquant","exempté"))&amp;"; ")</f>
        <v/>
      </c>
      <c r="AR34" s="94" t="str">
        <f>IF(OR($A34="",'Carnet de notes'!AS40=""),"",IF('Carnet de notes'!AS$3="","Travail 33",'Carnet de notes'!AS$3)&amp;" "&amp;IF(ISNUMBER('Carnet de notes'!AS40),SUBSTITUTE(TEXT('Carnet de notes'!AS40/('Carnet de notes'!AS$6+100*('Carnet de notes'!AS$6="")),"0%"),"%"," %"),IF('Carnet de notes'!AS40="M","manquant","exempté"))&amp;"; ")</f>
        <v/>
      </c>
      <c r="AS34" s="94" t="str">
        <f>IF(OR($A34="",'Carnet de notes'!AT40=""),"",IF('Carnet de notes'!AT$3="","Travail 34",'Carnet de notes'!AT$3)&amp;" "&amp;IF(ISNUMBER('Carnet de notes'!AT40),SUBSTITUTE(TEXT('Carnet de notes'!AT40/('Carnet de notes'!AT$6+100*('Carnet de notes'!AT$6="")),"0%"),"%"," %"),IF('Carnet de notes'!AT40="M","manquant","exempté"))&amp;"; ")</f>
        <v/>
      </c>
      <c r="AT34" s="94" t="str">
        <f>IF(OR($A34="",'Carnet de notes'!AU40=""),"",IF('Carnet de notes'!AU$3="","Travail 35",'Carnet de notes'!AU$3)&amp;" "&amp;IF(ISNUMBER('Carnet de notes'!AU40),SUBSTITUTE(TEXT('Carnet de notes'!AU40/('Carnet de notes'!AU$6+100*('Carnet de notes'!AU$6="")),"0%"),"%"," %"),IF('Carnet de notes'!AU40="M","manquant","exempté"))&amp;"; ")</f>
        <v/>
      </c>
      <c r="AU34" s="94" t="str">
        <f>IF(OR($A34="",'Carnet de notes'!AV40=""),"",IF('Carnet de notes'!AV$3="","Travail 36",'Carnet de notes'!AV$3)&amp;" "&amp;IF(ISNUMBER('Carnet de notes'!AV40),SUBSTITUTE(TEXT('Carnet de notes'!AV40/('Carnet de notes'!AV$6+100*('Carnet de notes'!AV$6="")),"0%"),"%"," %"),IF('Carnet de notes'!AV40="M","manquant","exempté"))&amp;"; ")</f>
        <v/>
      </c>
      <c r="AV34" s="94" t="str">
        <f>IF(OR($A34="",'Carnet de notes'!AW40=""),"",IF('Carnet de notes'!AW$3="","Travail 37",'Carnet de notes'!AW$3)&amp;" "&amp;IF(ISNUMBER('Carnet de notes'!AW40),SUBSTITUTE(TEXT('Carnet de notes'!AW40/('Carnet de notes'!AW$6+100*('Carnet de notes'!AW$6="")),"0%"),"%"," %"),IF('Carnet de notes'!AW40="M","manquant","exempté"))&amp;"; ")</f>
        <v/>
      </c>
      <c r="AW34" s="94" t="str">
        <f>IF(OR($A34="",'Carnet de notes'!AX40=""),"",IF('Carnet de notes'!AX$3="","Travail 38",'Carnet de notes'!AX$3)&amp;" "&amp;IF(ISNUMBER('Carnet de notes'!AX40),SUBSTITUTE(TEXT('Carnet de notes'!AX40/('Carnet de notes'!AX$6+100*('Carnet de notes'!AX$6="")),"0%"),"%"," %"),IF('Carnet de notes'!AX40="M","manquant","exempté"))&amp;"; ")</f>
        <v/>
      </c>
      <c r="AX34" s="94" t="str">
        <f>IF(OR($A34="",'Carnet de notes'!AY40=""),"",IF('Carnet de notes'!AY$3="","Travail 39",'Carnet de notes'!AY$3)&amp;" "&amp;IF(ISNUMBER('Carnet de notes'!AY40),SUBSTITUTE(TEXT('Carnet de notes'!AY40/('Carnet de notes'!AY$6+100*('Carnet de notes'!AY$6="")),"0%"),"%"," %"),IF('Carnet de notes'!AY40="M","manquant","exempté"))&amp;"; ")</f>
        <v/>
      </c>
      <c r="AY34" s="94" t="str">
        <f>IF(OR($A34="",'Carnet de notes'!AZ40=""),"",IF('Carnet de notes'!AZ$3="","Travail 40",'Carnet de notes'!AZ$3)&amp;" "&amp;IF(ISNUMBER('Carnet de notes'!AZ40),SUBSTITUTE(TEXT('Carnet de notes'!AZ40/('Carnet de notes'!AZ$6+100*('Carnet de notes'!AZ$6="")),"0%"),"%"," %"),IF('Carnet de notes'!AZ40="M","manquant","exempté"))&amp;"; ")</f>
        <v/>
      </c>
      <c r="AZ34" s="94" t="str">
        <f>IF($A34="","",IF(ISNUMBER('Carnet de notes'!F40),'Carnet de notes'!F$3&amp;" "&amp;SUBSTITUTE(TEXT('Carnet de notes'!F40,"0%"),"%"," %")&amp;"; ","")&amp;IF(ISNUMBER('Carnet de notes'!G40),'Carnet de notes'!G$3&amp;" "&amp;SUBSTITUTE(TEXT('Carnet de notes'!G40,"0%"),"%"," %")&amp;"; ","")&amp;IF(ISNUMBER('Carnet de notes'!H40),'Carnet de notes'!H$3&amp;" "&amp;SUBSTITUTE(TEXT('Carnet de notes'!H40,"0%"),"%"," %")&amp;"; ","")&amp;IF(ISNUMBER('Carnet de notes'!I40),'Carnet de notes'!I$3&amp;" "&amp;SUBSTITUTE(TEXT('Carnet de notes'!I40,"0%"),"%"," %")&amp;"; ","")&amp;IF(ISNUMBER('Carnet de notes'!J40),'Carnet de notes'!J$3&amp;" "&amp;SUBSTITUTE(TEXT('Carnet de notes'!J40,"0%"),"%"," %")&amp;"; ","")&amp;IF(ISNUMBER('Carnet de notes'!K40),'Carnet de notes'!K$3&amp;" "&amp;SUBSTITUTE(TEXT('Carnet de notes'!K40,"0%"),"%"," %")&amp;"; ",""))</f>
        <v/>
      </c>
      <c r="BA34" s="94" t="str">
        <f t="shared" si="3"/>
        <v/>
      </c>
      <c r="BB34" s="94" t="str">
        <f>IF(NOT(ISNUMBER($K34)),"",IF(INDEX(Habiletés!$C$7:$C$46,$K34)="","","Utilisation du français oral "&amp;INDEX(Habiletés!$C$7:$C$46,$K34)&amp;"; ")&amp;IF(INDEX(Habiletés!$D$7:$D$46,$K34)="","","Fiabilité "&amp;INDEX(Habiletés!$D$7:$D$46,$K34)&amp;"; ")&amp;IF(INDEX(Habiletés!$E$7:$E$46,$K34)="","","Sens de l'organisation "&amp;INDEX(Habiletés!$E$7:$E$46,$K34)&amp;"; ")&amp;IF(INDEX(Habiletés!$F$7:$F$46,$K34)="","","Autonomie "&amp;INDEX(Habiletés!$F$7:$F$46,$K34)&amp;"; ")&amp;IF(INDEX(Habiletés!$G$7:$G$46,$K34)="","","Esprit de collaboration "&amp;INDEX(Habiletés!$G$7:$G$46,$K34)&amp;"; ")&amp;IF(INDEX(Habiletés!$H$7:$H$46,$K34)="","","Sens de l'initiative "&amp;INDEX(Habiletés!$H$7:$H$46,$K34)&amp;"; ")&amp;IF(INDEX(Habiletés!$I$7:$I$46,$K34)="","","Autorégulation "&amp;INDEX(Habiletés!$I$7:$I$46,$K34)&amp;"; "))</f>
        <v/>
      </c>
    </row>
    <row r="35" spans="1:54" ht="62" customHeight="1" x14ac:dyDescent="0.45">
      <c r="A35" s="95" t="str">
        <f>IF('Carnet de notes'!$B41="","",'Carnet de notes'!$A41)</f>
        <v/>
      </c>
      <c r="B35" s="95" t="str">
        <f>IF($A35="","",'Carnet de notes'!$C41&amp;"")</f>
        <v/>
      </c>
      <c r="C35" s="96" t="str">
        <f>IF($A35="","",'Carnet de notes'!$D41)</f>
        <v/>
      </c>
      <c r="D35" s="95" t="str">
        <f>IF($A35="","",'Carnet de notes'!$E41&amp;"")</f>
        <v/>
      </c>
      <c r="E35" s="95" t="str">
        <f t="shared" si="0"/>
        <v/>
      </c>
      <c r="F35" s="95" t="str">
        <f t="shared" si="1"/>
        <v/>
      </c>
      <c r="G35" s="95" t="str">
        <f>IF($A35="","",'Carnet de notes'!$L41&amp;"")</f>
        <v/>
      </c>
      <c r="H35" s="95" t="str">
        <f t="shared" si="2"/>
        <v/>
      </c>
      <c r="I35" s="95" t="str">
        <f>IF(NOT(ISNUMBER($K35)),"",INDEX(Habiletés!$J$7:$J$46,$K35)&amp;"")</f>
        <v/>
      </c>
      <c r="K35" s="94" t="str">
        <f>IF($A35="","",IFERROR(MATCH($A35,Habiletés!$A$7:$A$46,0),""))</f>
        <v/>
      </c>
      <c r="L35" s="94" t="str">
        <f>IF(OR($A35="",'Carnet de notes'!M41=""),"",IF('Carnet de notes'!M$3="","Travail 1",'Carnet de notes'!M$3)&amp;" "&amp;IF(ISNUMBER('Carnet de notes'!M41),SUBSTITUTE(TEXT('Carnet de notes'!M41/('Carnet de notes'!M$6+100*('Carnet de notes'!M$6="")),"0%"),"%"," %"),IF('Carnet de notes'!M41="M","manquant","exempté"))&amp;"; ")</f>
        <v/>
      </c>
      <c r="M35" s="94" t="str">
        <f>IF(OR($A35="",'Carnet de notes'!N41=""),"",IF('Carnet de notes'!N$3="","Travail 2",'Carnet de notes'!N$3)&amp;" "&amp;IF(ISNUMBER('Carnet de notes'!N41),SUBSTITUTE(TEXT('Carnet de notes'!N41/('Carnet de notes'!N$6+100*('Carnet de notes'!N$6="")),"0%"),"%"," %"),IF('Carnet de notes'!N41="M","manquant","exempté"))&amp;"; ")</f>
        <v/>
      </c>
      <c r="N35" s="94" t="str">
        <f>IF(OR($A35="",'Carnet de notes'!O41=""),"",IF('Carnet de notes'!O$3="","Travail 3",'Carnet de notes'!O$3)&amp;" "&amp;IF(ISNUMBER('Carnet de notes'!O41),SUBSTITUTE(TEXT('Carnet de notes'!O41/('Carnet de notes'!O$6+100*('Carnet de notes'!O$6="")),"0%"),"%"," %"),IF('Carnet de notes'!O41="M","manquant","exempté"))&amp;"; ")</f>
        <v/>
      </c>
      <c r="O35" s="94" t="str">
        <f>IF(OR($A35="",'Carnet de notes'!P41=""),"",IF('Carnet de notes'!P$3="","Travail 4",'Carnet de notes'!P$3)&amp;" "&amp;IF(ISNUMBER('Carnet de notes'!P41),SUBSTITUTE(TEXT('Carnet de notes'!P41/('Carnet de notes'!P$6+100*('Carnet de notes'!P$6="")),"0%"),"%"," %"),IF('Carnet de notes'!P41="M","manquant","exempté"))&amp;"; ")</f>
        <v/>
      </c>
      <c r="P35" s="94" t="str">
        <f>IF(OR($A35="",'Carnet de notes'!Q41=""),"",IF('Carnet de notes'!Q$3="","Travail 5",'Carnet de notes'!Q$3)&amp;" "&amp;IF(ISNUMBER('Carnet de notes'!Q41),SUBSTITUTE(TEXT('Carnet de notes'!Q41/('Carnet de notes'!Q$6+100*('Carnet de notes'!Q$6="")),"0%"),"%"," %"),IF('Carnet de notes'!Q41="M","manquant","exempté"))&amp;"; ")</f>
        <v/>
      </c>
      <c r="Q35" s="94" t="str">
        <f>IF(OR($A35="",'Carnet de notes'!R41=""),"",IF('Carnet de notes'!R$3="","Travail 6",'Carnet de notes'!R$3)&amp;" "&amp;IF(ISNUMBER('Carnet de notes'!R41),SUBSTITUTE(TEXT('Carnet de notes'!R41/('Carnet de notes'!R$6+100*('Carnet de notes'!R$6="")),"0%"),"%"," %"),IF('Carnet de notes'!R41="M","manquant","exempté"))&amp;"; ")</f>
        <v/>
      </c>
      <c r="R35" s="94" t="str">
        <f>IF(OR($A35="",'Carnet de notes'!S41=""),"",IF('Carnet de notes'!S$3="","Travail 7",'Carnet de notes'!S$3)&amp;" "&amp;IF(ISNUMBER('Carnet de notes'!S41),SUBSTITUTE(TEXT('Carnet de notes'!S41/('Carnet de notes'!S$6+100*('Carnet de notes'!S$6="")),"0%"),"%"," %"),IF('Carnet de notes'!S41="M","manquant","exempté"))&amp;"; ")</f>
        <v/>
      </c>
      <c r="S35" s="94" t="str">
        <f>IF(OR($A35="",'Carnet de notes'!T41=""),"",IF('Carnet de notes'!T$3="","Travail 8",'Carnet de notes'!T$3)&amp;" "&amp;IF(ISNUMBER('Carnet de notes'!T41),SUBSTITUTE(TEXT('Carnet de notes'!T41/('Carnet de notes'!T$6+100*('Carnet de notes'!T$6="")),"0%"),"%"," %"),IF('Carnet de notes'!T41="M","manquant","exempté"))&amp;"; ")</f>
        <v/>
      </c>
      <c r="T35" s="94" t="str">
        <f>IF(OR($A35="",'Carnet de notes'!U41=""),"",IF('Carnet de notes'!U$3="","Travail 9",'Carnet de notes'!U$3)&amp;" "&amp;IF(ISNUMBER('Carnet de notes'!U41),SUBSTITUTE(TEXT('Carnet de notes'!U41/('Carnet de notes'!U$6+100*('Carnet de notes'!U$6="")),"0%"),"%"," %"),IF('Carnet de notes'!U41="M","manquant","exempté"))&amp;"; ")</f>
        <v/>
      </c>
      <c r="U35" s="94" t="str">
        <f>IF(OR($A35="",'Carnet de notes'!V41=""),"",IF('Carnet de notes'!V$3="","Travail 10",'Carnet de notes'!V$3)&amp;" "&amp;IF(ISNUMBER('Carnet de notes'!V41),SUBSTITUTE(TEXT('Carnet de notes'!V41/('Carnet de notes'!V$6+100*('Carnet de notes'!V$6="")),"0%"),"%"," %"),IF('Carnet de notes'!V41="M","manquant","exempté"))&amp;"; ")</f>
        <v/>
      </c>
      <c r="V35" s="94" t="str">
        <f>IF(OR($A35="",'Carnet de notes'!W41=""),"",IF('Carnet de notes'!W$3="","Travail 11",'Carnet de notes'!W$3)&amp;" "&amp;IF(ISNUMBER('Carnet de notes'!W41),SUBSTITUTE(TEXT('Carnet de notes'!W41/('Carnet de notes'!W$6+100*('Carnet de notes'!W$6="")),"0%"),"%"," %"),IF('Carnet de notes'!W41="M","manquant","exempté"))&amp;"; ")</f>
        <v/>
      </c>
      <c r="W35" s="94" t="str">
        <f>IF(OR($A35="",'Carnet de notes'!X41=""),"",IF('Carnet de notes'!X$3="","Travail 12",'Carnet de notes'!X$3)&amp;" "&amp;IF(ISNUMBER('Carnet de notes'!X41),SUBSTITUTE(TEXT('Carnet de notes'!X41/('Carnet de notes'!X$6+100*('Carnet de notes'!X$6="")),"0%"),"%"," %"),IF('Carnet de notes'!X41="M","manquant","exempté"))&amp;"; ")</f>
        <v/>
      </c>
      <c r="X35" s="94" t="str">
        <f>IF(OR($A35="",'Carnet de notes'!Y41=""),"",IF('Carnet de notes'!Y$3="","Travail 13",'Carnet de notes'!Y$3)&amp;" "&amp;IF(ISNUMBER('Carnet de notes'!Y41),SUBSTITUTE(TEXT('Carnet de notes'!Y41/('Carnet de notes'!Y$6+100*('Carnet de notes'!Y$6="")),"0%"),"%"," %"),IF('Carnet de notes'!Y41="M","manquant","exempté"))&amp;"; ")</f>
        <v/>
      </c>
      <c r="Y35" s="94" t="str">
        <f>IF(OR($A35="",'Carnet de notes'!Z41=""),"",IF('Carnet de notes'!Z$3="","Travail 14",'Carnet de notes'!Z$3)&amp;" "&amp;IF(ISNUMBER('Carnet de notes'!Z41),SUBSTITUTE(TEXT('Carnet de notes'!Z41/('Carnet de notes'!Z$6+100*('Carnet de notes'!Z$6="")),"0%"),"%"," %"),IF('Carnet de notes'!Z41="M","manquant","exempté"))&amp;"; ")</f>
        <v/>
      </c>
      <c r="Z35" s="94" t="str">
        <f>IF(OR($A35="",'Carnet de notes'!AA41=""),"",IF('Carnet de notes'!AA$3="","Travail 15",'Carnet de notes'!AA$3)&amp;" "&amp;IF(ISNUMBER('Carnet de notes'!AA41),SUBSTITUTE(TEXT('Carnet de notes'!AA41/('Carnet de notes'!AA$6+100*('Carnet de notes'!AA$6="")),"0%"),"%"," %"),IF('Carnet de notes'!AA41="M","manquant","exempté"))&amp;"; ")</f>
        <v/>
      </c>
      <c r="AA35" s="94" t="str">
        <f>IF(OR($A35="",'Carnet de notes'!AB41=""),"",IF('Carnet de notes'!AB$3="","Travail 16",'Carnet de notes'!AB$3)&amp;" "&amp;IF(ISNUMBER('Carnet de notes'!AB41),SUBSTITUTE(TEXT('Carnet de notes'!AB41/('Carnet de notes'!AB$6+100*('Carnet de notes'!AB$6="")),"0%"),"%"," %"),IF('Carnet de notes'!AB41="M","manquant","exempté"))&amp;"; ")</f>
        <v/>
      </c>
      <c r="AB35" s="94" t="str">
        <f>IF(OR($A35="",'Carnet de notes'!AC41=""),"",IF('Carnet de notes'!AC$3="","Travail 17",'Carnet de notes'!AC$3)&amp;" "&amp;IF(ISNUMBER('Carnet de notes'!AC41),SUBSTITUTE(TEXT('Carnet de notes'!AC41/('Carnet de notes'!AC$6+100*('Carnet de notes'!AC$6="")),"0%"),"%"," %"),IF('Carnet de notes'!AC41="M","manquant","exempté"))&amp;"; ")</f>
        <v/>
      </c>
      <c r="AC35" s="94" t="str">
        <f>IF(OR($A35="",'Carnet de notes'!AD41=""),"",IF('Carnet de notes'!AD$3="","Travail 18",'Carnet de notes'!AD$3)&amp;" "&amp;IF(ISNUMBER('Carnet de notes'!AD41),SUBSTITUTE(TEXT('Carnet de notes'!AD41/('Carnet de notes'!AD$6+100*('Carnet de notes'!AD$6="")),"0%"),"%"," %"),IF('Carnet de notes'!AD41="M","manquant","exempté"))&amp;"; ")</f>
        <v/>
      </c>
      <c r="AD35" s="94" t="str">
        <f>IF(OR($A35="",'Carnet de notes'!AE41=""),"",IF('Carnet de notes'!AE$3="","Travail 19",'Carnet de notes'!AE$3)&amp;" "&amp;IF(ISNUMBER('Carnet de notes'!AE41),SUBSTITUTE(TEXT('Carnet de notes'!AE41/('Carnet de notes'!AE$6+100*('Carnet de notes'!AE$6="")),"0%"),"%"," %"),IF('Carnet de notes'!AE41="M","manquant","exempté"))&amp;"; ")</f>
        <v/>
      </c>
      <c r="AE35" s="94" t="str">
        <f>IF(OR($A35="",'Carnet de notes'!AF41=""),"",IF('Carnet de notes'!AF$3="","Travail 20",'Carnet de notes'!AF$3)&amp;" "&amp;IF(ISNUMBER('Carnet de notes'!AF41),SUBSTITUTE(TEXT('Carnet de notes'!AF41/('Carnet de notes'!AF$6+100*('Carnet de notes'!AF$6="")),"0%"),"%"," %"),IF('Carnet de notes'!AF41="M","manquant","exempté"))&amp;"; ")</f>
        <v/>
      </c>
      <c r="AF35" s="94" t="str">
        <f>IF(OR($A35="",'Carnet de notes'!AG41=""),"",IF('Carnet de notes'!AG$3="","Travail 21",'Carnet de notes'!AG$3)&amp;" "&amp;IF(ISNUMBER('Carnet de notes'!AG41),SUBSTITUTE(TEXT('Carnet de notes'!AG41/('Carnet de notes'!AG$6+100*('Carnet de notes'!AG$6="")),"0%"),"%"," %"),IF('Carnet de notes'!AG41="M","manquant","exempté"))&amp;"; ")</f>
        <v/>
      </c>
      <c r="AG35" s="94" t="str">
        <f>IF(OR($A35="",'Carnet de notes'!AH41=""),"",IF('Carnet de notes'!AH$3="","Travail 22",'Carnet de notes'!AH$3)&amp;" "&amp;IF(ISNUMBER('Carnet de notes'!AH41),SUBSTITUTE(TEXT('Carnet de notes'!AH41/('Carnet de notes'!AH$6+100*('Carnet de notes'!AH$6="")),"0%"),"%"," %"),IF('Carnet de notes'!AH41="M","manquant","exempté"))&amp;"; ")</f>
        <v/>
      </c>
      <c r="AH35" s="94" t="str">
        <f>IF(OR($A35="",'Carnet de notes'!AI41=""),"",IF('Carnet de notes'!AI$3="","Travail 23",'Carnet de notes'!AI$3)&amp;" "&amp;IF(ISNUMBER('Carnet de notes'!AI41),SUBSTITUTE(TEXT('Carnet de notes'!AI41/('Carnet de notes'!AI$6+100*('Carnet de notes'!AI$6="")),"0%"),"%"," %"),IF('Carnet de notes'!AI41="M","manquant","exempté"))&amp;"; ")</f>
        <v/>
      </c>
      <c r="AI35" s="94" t="str">
        <f>IF(OR($A35="",'Carnet de notes'!AJ41=""),"",IF('Carnet de notes'!AJ$3="","Travail 24",'Carnet de notes'!AJ$3)&amp;" "&amp;IF(ISNUMBER('Carnet de notes'!AJ41),SUBSTITUTE(TEXT('Carnet de notes'!AJ41/('Carnet de notes'!AJ$6+100*('Carnet de notes'!AJ$6="")),"0%"),"%"," %"),IF('Carnet de notes'!AJ41="M","manquant","exempté"))&amp;"; ")</f>
        <v/>
      </c>
      <c r="AJ35" s="94" t="str">
        <f>IF(OR($A35="",'Carnet de notes'!AK41=""),"",IF('Carnet de notes'!AK$3="","Travail 25",'Carnet de notes'!AK$3)&amp;" "&amp;IF(ISNUMBER('Carnet de notes'!AK41),SUBSTITUTE(TEXT('Carnet de notes'!AK41/('Carnet de notes'!AK$6+100*('Carnet de notes'!AK$6="")),"0%"),"%"," %"),IF('Carnet de notes'!AK41="M","manquant","exempté"))&amp;"; ")</f>
        <v/>
      </c>
      <c r="AK35" s="94" t="str">
        <f>IF(OR($A35="",'Carnet de notes'!AL41=""),"",IF('Carnet de notes'!AL$3="","Travail 26",'Carnet de notes'!AL$3)&amp;" "&amp;IF(ISNUMBER('Carnet de notes'!AL41),SUBSTITUTE(TEXT('Carnet de notes'!AL41/('Carnet de notes'!AL$6+100*('Carnet de notes'!AL$6="")),"0%"),"%"," %"),IF('Carnet de notes'!AL41="M","manquant","exempté"))&amp;"; ")</f>
        <v/>
      </c>
      <c r="AL35" s="94" t="str">
        <f>IF(OR($A35="",'Carnet de notes'!AM41=""),"",IF('Carnet de notes'!AM$3="","Travail 27",'Carnet de notes'!AM$3)&amp;" "&amp;IF(ISNUMBER('Carnet de notes'!AM41),SUBSTITUTE(TEXT('Carnet de notes'!AM41/('Carnet de notes'!AM$6+100*('Carnet de notes'!AM$6="")),"0%"),"%"," %"),IF('Carnet de notes'!AM41="M","manquant","exempté"))&amp;"; ")</f>
        <v/>
      </c>
      <c r="AM35" s="94" t="str">
        <f>IF(OR($A35="",'Carnet de notes'!AN41=""),"",IF('Carnet de notes'!AN$3="","Travail 28",'Carnet de notes'!AN$3)&amp;" "&amp;IF(ISNUMBER('Carnet de notes'!AN41),SUBSTITUTE(TEXT('Carnet de notes'!AN41/('Carnet de notes'!AN$6+100*('Carnet de notes'!AN$6="")),"0%"),"%"," %"),IF('Carnet de notes'!AN41="M","manquant","exempté"))&amp;"; ")</f>
        <v/>
      </c>
      <c r="AN35" s="94" t="str">
        <f>IF(OR($A35="",'Carnet de notes'!AO41=""),"",IF('Carnet de notes'!AO$3="","Travail 29",'Carnet de notes'!AO$3)&amp;" "&amp;IF(ISNUMBER('Carnet de notes'!AO41),SUBSTITUTE(TEXT('Carnet de notes'!AO41/('Carnet de notes'!AO$6+100*('Carnet de notes'!AO$6="")),"0%"),"%"," %"),IF('Carnet de notes'!AO41="M","manquant","exempté"))&amp;"; ")</f>
        <v/>
      </c>
      <c r="AO35" s="94" t="str">
        <f>IF(OR($A35="",'Carnet de notes'!AP41=""),"",IF('Carnet de notes'!AP$3="","Travail 30",'Carnet de notes'!AP$3)&amp;" "&amp;IF(ISNUMBER('Carnet de notes'!AP41),SUBSTITUTE(TEXT('Carnet de notes'!AP41/('Carnet de notes'!AP$6+100*('Carnet de notes'!AP$6="")),"0%"),"%"," %"),IF('Carnet de notes'!AP41="M","manquant","exempté"))&amp;"; ")</f>
        <v/>
      </c>
      <c r="AP35" s="94" t="str">
        <f>IF(OR($A35="",'Carnet de notes'!AQ41=""),"",IF('Carnet de notes'!AQ$3="","Travail 31",'Carnet de notes'!AQ$3)&amp;" "&amp;IF(ISNUMBER('Carnet de notes'!AQ41),SUBSTITUTE(TEXT('Carnet de notes'!AQ41/('Carnet de notes'!AQ$6+100*('Carnet de notes'!AQ$6="")),"0%"),"%"," %"),IF('Carnet de notes'!AQ41="M","manquant","exempté"))&amp;"; ")</f>
        <v/>
      </c>
      <c r="AQ35" s="94" t="str">
        <f>IF(OR($A35="",'Carnet de notes'!AR41=""),"",IF('Carnet de notes'!AR$3="","Travail 32",'Carnet de notes'!AR$3)&amp;" "&amp;IF(ISNUMBER('Carnet de notes'!AR41),SUBSTITUTE(TEXT('Carnet de notes'!AR41/('Carnet de notes'!AR$6+100*('Carnet de notes'!AR$6="")),"0%"),"%"," %"),IF('Carnet de notes'!AR41="M","manquant","exempté"))&amp;"; ")</f>
        <v/>
      </c>
      <c r="AR35" s="94" t="str">
        <f>IF(OR($A35="",'Carnet de notes'!AS41=""),"",IF('Carnet de notes'!AS$3="","Travail 33",'Carnet de notes'!AS$3)&amp;" "&amp;IF(ISNUMBER('Carnet de notes'!AS41),SUBSTITUTE(TEXT('Carnet de notes'!AS41/('Carnet de notes'!AS$6+100*('Carnet de notes'!AS$6="")),"0%"),"%"," %"),IF('Carnet de notes'!AS41="M","manquant","exempté"))&amp;"; ")</f>
        <v/>
      </c>
      <c r="AS35" s="94" t="str">
        <f>IF(OR($A35="",'Carnet de notes'!AT41=""),"",IF('Carnet de notes'!AT$3="","Travail 34",'Carnet de notes'!AT$3)&amp;" "&amp;IF(ISNUMBER('Carnet de notes'!AT41),SUBSTITUTE(TEXT('Carnet de notes'!AT41/('Carnet de notes'!AT$6+100*('Carnet de notes'!AT$6="")),"0%"),"%"," %"),IF('Carnet de notes'!AT41="M","manquant","exempté"))&amp;"; ")</f>
        <v/>
      </c>
      <c r="AT35" s="94" t="str">
        <f>IF(OR($A35="",'Carnet de notes'!AU41=""),"",IF('Carnet de notes'!AU$3="","Travail 35",'Carnet de notes'!AU$3)&amp;" "&amp;IF(ISNUMBER('Carnet de notes'!AU41),SUBSTITUTE(TEXT('Carnet de notes'!AU41/('Carnet de notes'!AU$6+100*('Carnet de notes'!AU$6="")),"0%"),"%"," %"),IF('Carnet de notes'!AU41="M","manquant","exempté"))&amp;"; ")</f>
        <v/>
      </c>
      <c r="AU35" s="94" t="str">
        <f>IF(OR($A35="",'Carnet de notes'!AV41=""),"",IF('Carnet de notes'!AV$3="","Travail 36",'Carnet de notes'!AV$3)&amp;" "&amp;IF(ISNUMBER('Carnet de notes'!AV41),SUBSTITUTE(TEXT('Carnet de notes'!AV41/('Carnet de notes'!AV$6+100*('Carnet de notes'!AV$6="")),"0%"),"%"," %"),IF('Carnet de notes'!AV41="M","manquant","exempté"))&amp;"; ")</f>
        <v/>
      </c>
      <c r="AV35" s="94" t="str">
        <f>IF(OR($A35="",'Carnet de notes'!AW41=""),"",IF('Carnet de notes'!AW$3="","Travail 37",'Carnet de notes'!AW$3)&amp;" "&amp;IF(ISNUMBER('Carnet de notes'!AW41),SUBSTITUTE(TEXT('Carnet de notes'!AW41/('Carnet de notes'!AW$6+100*('Carnet de notes'!AW$6="")),"0%"),"%"," %"),IF('Carnet de notes'!AW41="M","manquant","exempté"))&amp;"; ")</f>
        <v/>
      </c>
      <c r="AW35" s="94" t="str">
        <f>IF(OR($A35="",'Carnet de notes'!AX41=""),"",IF('Carnet de notes'!AX$3="","Travail 38",'Carnet de notes'!AX$3)&amp;" "&amp;IF(ISNUMBER('Carnet de notes'!AX41),SUBSTITUTE(TEXT('Carnet de notes'!AX41/('Carnet de notes'!AX$6+100*('Carnet de notes'!AX$6="")),"0%"),"%"," %"),IF('Carnet de notes'!AX41="M","manquant","exempté"))&amp;"; ")</f>
        <v/>
      </c>
      <c r="AX35" s="94" t="str">
        <f>IF(OR($A35="",'Carnet de notes'!AY41=""),"",IF('Carnet de notes'!AY$3="","Travail 39",'Carnet de notes'!AY$3)&amp;" "&amp;IF(ISNUMBER('Carnet de notes'!AY41),SUBSTITUTE(TEXT('Carnet de notes'!AY41/('Carnet de notes'!AY$6+100*('Carnet de notes'!AY$6="")),"0%"),"%"," %"),IF('Carnet de notes'!AY41="M","manquant","exempté"))&amp;"; ")</f>
        <v/>
      </c>
      <c r="AY35" s="94" t="str">
        <f>IF(OR($A35="",'Carnet de notes'!AZ41=""),"",IF('Carnet de notes'!AZ$3="","Travail 40",'Carnet de notes'!AZ$3)&amp;" "&amp;IF(ISNUMBER('Carnet de notes'!AZ41),SUBSTITUTE(TEXT('Carnet de notes'!AZ41/('Carnet de notes'!AZ$6+100*('Carnet de notes'!AZ$6="")),"0%"),"%"," %"),IF('Carnet de notes'!AZ41="M","manquant","exempté"))&amp;"; ")</f>
        <v/>
      </c>
      <c r="AZ35" s="94" t="str">
        <f>IF($A35="","",IF(ISNUMBER('Carnet de notes'!F41),'Carnet de notes'!F$3&amp;" "&amp;SUBSTITUTE(TEXT('Carnet de notes'!F41,"0%"),"%"," %")&amp;"; ","")&amp;IF(ISNUMBER('Carnet de notes'!G41),'Carnet de notes'!G$3&amp;" "&amp;SUBSTITUTE(TEXT('Carnet de notes'!G41,"0%"),"%"," %")&amp;"; ","")&amp;IF(ISNUMBER('Carnet de notes'!H41),'Carnet de notes'!H$3&amp;" "&amp;SUBSTITUTE(TEXT('Carnet de notes'!H41,"0%"),"%"," %")&amp;"; ","")&amp;IF(ISNUMBER('Carnet de notes'!I41),'Carnet de notes'!I$3&amp;" "&amp;SUBSTITUTE(TEXT('Carnet de notes'!I41,"0%"),"%"," %")&amp;"; ","")&amp;IF(ISNUMBER('Carnet de notes'!J41),'Carnet de notes'!J$3&amp;" "&amp;SUBSTITUTE(TEXT('Carnet de notes'!J41,"0%"),"%"," %")&amp;"; ","")&amp;IF(ISNUMBER('Carnet de notes'!K41),'Carnet de notes'!K$3&amp;" "&amp;SUBSTITUTE(TEXT('Carnet de notes'!K41,"0%"),"%"," %")&amp;"; ",""))</f>
        <v/>
      </c>
      <c r="BA35" s="94" t="str">
        <f t="shared" si="3"/>
        <v/>
      </c>
      <c r="BB35" s="94" t="str">
        <f>IF(NOT(ISNUMBER($K35)),"",IF(INDEX(Habiletés!$C$7:$C$46,$K35)="","","Utilisation du français oral "&amp;INDEX(Habiletés!$C$7:$C$46,$K35)&amp;"; ")&amp;IF(INDEX(Habiletés!$D$7:$D$46,$K35)="","","Fiabilité "&amp;INDEX(Habiletés!$D$7:$D$46,$K35)&amp;"; ")&amp;IF(INDEX(Habiletés!$E$7:$E$46,$K35)="","","Sens de l'organisation "&amp;INDEX(Habiletés!$E$7:$E$46,$K35)&amp;"; ")&amp;IF(INDEX(Habiletés!$F$7:$F$46,$K35)="","","Autonomie "&amp;INDEX(Habiletés!$F$7:$F$46,$K35)&amp;"; ")&amp;IF(INDEX(Habiletés!$G$7:$G$46,$K35)="","","Esprit de collaboration "&amp;INDEX(Habiletés!$G$7:$G$46,$K35)&amp;"; ")&amp;IF(INDEX(Habiletés!$H$7:$H$46,$K35)="","","Sens de l'initiative "&amp;INDEX(Habiletés!$H$7:$H$46,$K35)&amp;"; ")&amp;IF(INDEX(Habiletés!$I$7:$I$46,$K35)="","","Autorégulation "&amp;INDEX(Habiletés!$I$7:$I$46,$K35)&amp;"; "))</f>
        <v/>
      </c>
    </row>
    <row r="36" spans="1:54" ht="62" customHeight="1" x14ac:dyDescent="0.45">
      <c r="A36" s="95" t="str">
        <f>IF('Carnet de notes'!$B42="","",'Carnet de notes'!$A42)</f>
        <v/>
      </c>
      <c r="B36" s="95" t="str">
        <f>IF($A36="","",'Carnet de notes'!$C42&amp;"")</f>
        <v/>
      </c>
      <c r="C36" s="96" t="str">
        <f>IF($A36="","",'Carnet de notes'!$D42)</f>
        <v/>
      </c>
      <c r="D36" s="95" t="str">
        <f>IF($A36="","",'Carnet de notes'!$E42&amp;"")</f>
        <v/>
      </c>
      <c r="E36" s="95" t="str">
        <f t="shared" si="0"/>
        <v/>
      </c>
      <c r="F36" s="95" t="str">
        <f t="shared" si="1"/>
        <v/>
      </c>
      <c r="G36" s="95" t="str">
        <f>IF($A36="","",'Carnet de notes'!$L42&amp;"")</f>
        <v/>
      </c>
      <c r="H36" s="95" t="str">
        <f t="shared" si="2"/>
        <v/>
      </c>
      <c r="I36" s="95" t="str">
        <f>IF(NOT(ISNUMBER($K36)),"",INDEX(Habiletés!$J$7:$J$46,$K36)&amp;"")</f>
        <v/>
      </c>
      <c r="K36" s="94" t="str">
        <f>IF($A36="","",IFERROR(MATCH($A36,Habiletés!$A$7:$A$46,0),""))</f>
        <v/>
      </c>
      <c r="L36" s="94" t="str">
        <f>IF(OR($A36="",'Carnet de notes'!M42=""),"",IF('Carnet de notes'!M$3="","Travail 1",'Carnet de notes'!M$3)&amp;" "&amp;IF(ISNUMBER('Carnet de notes'!M42),SUBSTITUTE(TEXT('Carnet de notes'!M42/('Carnet de notes'!M$6+100*('Carnet de notes'!M$6="")),"0%"),"%"," %"),IF('Carnet de notes'!M42="M","manquant","exempté"))&amp;"; ")</f>
        <v/>
      </c>
      <c r="M36" s="94" t="str">
        <f>IF(OR($A36="",'Carnet de notes'!N42=""),"",IF('Carnet de notes'!N$3="","Travail 2",'Carnet de notes'!N$3)&amp;" "&amp;IF(ISNUMBER('Carnet de notes'!N42),SUBSTITUTE(TEXT('Carnet de notes'!N42/('Carnet de notes'!N$6+100*('Carnet de notes'!N$6="")),"0%"),"%"," %"),IF('Carnet de notes'!N42="M","manquant","exempté"))&amp;"; ")</f>
        <v/>
      </c>
      <c r="N36" s="94" t="str">
        <f>IF(OR($A36="",'Carnet de notes'!O42=""),"",IF('Carnet de notes'!O$3="","Travail 3",'Carnet de notes'!O$3)&amp;" "&amp;IF(ISNUMBER('Carnet de notes'!O42),SUBSTITUTE(TEXT('Carnet de notes'!O42/('Carnet de notes'!O$6+100*('Carnet de notes'!O$6="")),"0%"),"%"," %"),IF('Carnet de notes'!O42="M","manquant","exempté"))&amp;"; ")</f>
        <v/>
      </c>
      <c r="O36" s="94" t="str">
        <f>IF(OR($A36="",'Carnet de notes'!P42=""),"",IF('Carnet de notes'!P$3="","Travail 4",'Carnet de notes'!P$3)&amp;" "&amp;IF(ISNUMBER('Carnet de notes'!P42),SUBSTITUTE(TEXT('Carnet de notes'!P42/('Carnet de notes'!P$6+100*('Carnet de notes'!P$6="")),"0%"),"%"," %"),IF('Carnet de notes'!P42="M","manquant","exempté"))&amp;"; ")</f>
        <v/>
      </c>
      <c r="P36" s="94" t="str">
        <f>IF(OR($A36="",'Carnet de notes'!Q42=""),"",IF('Carnet de notes'!Q$3="","Travail 5",'Carnet de notes'!Q$3)&amp;" "&amp;IF(ISNUMBER('Carnet de notes'!Q42),SUBSTITUTE(TEXT('Carnet de notes'!Q42/('Carnet de notes'!Q$6+100*('Carnet de notes'!Q$6="")),"0%"),"%"," %"),IF('Carnet de notes'!Q42="M","manquant","exempté"))&amp;"; ")</f>
        <v/>
      </c>
      <c r="Q36" s="94" t="str">
        <f>IF(OR($A36="",'Carnet de notes'!R42=""),"",IF('Carnet de notes'!R$3="","Travail 6",'Carnet de notes'!R$3)&amp;" "&amp;IF(ISNUMBER('Carnet de notes'!R42),SUBSTITUTE(TEXT('Carnet de notes'!R42/('Carnet de notes'!R$6+100*('Carnet de notes'!R$6="")),"0%"),"%"," %"),IF('Carnet de notes'!R42="M","manquant","exempté"))&amp;"; ")</f>
        <v/>
      </c>
      <c r="R36" s="94" t="str">
        <f>IF(OR($A36="",'Carnet de notes'!S42=""),"",IF('Carnet de notes'!S$3="","Travail 7",'Carnet de notes'!S$3)&amp;" "&amp;IF(ISNUMBER('Carnet de notes'!S42),SUBSTITUTE(TEXT('Carnet de notes'!S42/('Carnet de notes'!S$6+100*('Carnet de notes'!S$6="")),"0%"),"%"," %"),IF('Carnet de notes'!S42="M","manquant","exempté"))&amp;"; ")</f>
        <v/>
      </c>
      <c r="S36" s="94" t="str">
        <f>IF(OR($A36="",'Carnet de notes'!T42=""),"",IF('Carnet de notes'!T$3="","Travail 8",'Carnet de notes'!T$3)&amp;" "&amp;IF(ISNUMBER('Carnet de notes'!T42),SUBSTITUTE(TEXT('Carnet de notes'!T42/('Carnet de notes'!T$6+100*('Carnet de notes'!T$6="")),"0%"),"%"," %"),IF('Carnet de notes'!T42="M","manquant","exempté"))&amp;"; ")</f>
        <v/>
      </c>
      <c r="T36" s="94" t="str">
        <f>IF(OR($A36="",'Carnet de notes'!U42=""),"",IF('Carnet de notes'!U$3="","Travail 9",'Carnet de notes'!U$3)&amp;" "&amp;IF(ISNUMBER('Carnet de notes'!U42),SUBSTITUTE(TEXT('Carnet de notes'!U42/('Carnet de notes'!U$6+100*('Carnet de notes'!U$6="")),"0%"),"%"," %"),IF('Carnet de notes'!U42="M","manquant","exempté"))&amp;"; ")</f>
        <v/>
      </c>
      <c r="U36" s="94" t="str">
        <f>IF(OR($A36="",'Carnet de notes'!V42=""),"",IF('Carnet de notes'!V$3="","Travail 10",'Carnet de notes'!V$3)&amp;" "&amp;IF(ISNUMBER('Carnet de notes'!V42),SUBSTITUTE(TEXT('Carnet de notes'!V42/('Carnet de notes'!V$6+100*('Carnet de notes'!V$6="")),"0%"),"%"," %"),IF('Carnet de notes'!V42="M","manquant","exempté"))&amp;"; ")</f>
        <v/>
      </c>
      <c r="V36" s="94" t="str">
        <f>IF(OR($A36="",'Carnet de notes'!W42=""),"",IF('Carnet de notes'!W$3="","Travail 11",'Carnet de notes'!W$3)&amp;" "&amp;IF(ISNUMBER('Carnet de notes'!W42),SUBSTITUTE(TEXT('Carnet de notes'!W42/('Carnet de notes'!W$6+100*('Carnet de notes'!W$6="")),"0%"),"%"," %"),IF('Carnet de notes'!W42="M","manquant","exempté"))&amp;"; ")</f>
        <v/>
      </c>
      <c r="W36" s="94" t="str">
        <f>IF(OR($A36="",'Carnet de notes'!X42=""),"",IF('Carnet de notes'!X$3="","Travail 12",'Carnet de notes'!X$3)&amp;" "&amp;IF(ISNUMBER('Carnet de notes'!X42),SUBSTITUTE(TEXT('Carnet de notes'!X42/('Carnet de notes'!X$6+100*('Carnet de notes'!X$6="")),"0%"),"%"," %"),IF('Carnet de notes'!X42="M","manquant","exempté"))&amp;"; ")</f>
        <v/>
      </c>
      <c r="X36" s="94" t="str">
        <f>IF(OR($A36="",'Carnet de notes'!Y42=""),"",IF('Carnet de notes'!Y$3="","Travail 13",'Carnet de notes'!Y$3)&amp;" "&amp;IF(ISNUMBER('Carnet de notes'!Y42),SUBSTITUTE(TEXT('Carnet de notes'!Y42/('Carnet de notes'!Y$6+100*('Carnet de notes'!Y$6="")),"0%"),"%"," %"),IF('Carnet de notes'!Y42="M","manquant","exempté"))&amp;"; ")</f>
        <v/>
      </c>
      <c r="Y36" s="94" t="str">
        <f>IF(OR($A36="",'Carnet de notes'!Z42=""),"",IF('Carnet de notes'!Z$3="","Travail 14",'Carnet de notes'!Z$3)&amp;" "&amp;IF(ISNUMBER('Carnet de notes'!Z42),SUBSTITUTE(TEXT('Carnet de notes'!Z42/('Carnet de notes'!Z$6+100*('Carnet de notes'!Z$6="")),"0%"),"%"," %"),IF('Carnet de notes'!Z42="M","manquant","exempté"))&amp;"; ")</f>
        <v/>
      </c>
      <c r="Z36" s="94" t="str">
        <f>IF(OR($A36="",'Carnet de notes'!AA42=""),"",IF('Carnet de notes'!AA$3="","Travail 15",'Carnet de notes'!AA$3)&amp;" "&amp;IF(ISNUMBER('Carnet de notes'!AA42),SUBSTITUTE(TEXT('Carnet de notes'!AA42/('Carnet de notes'!AA$6+100*('Carnet de notes'!AA$6="")),"0%"),"%"," %"),IF('Carnet de notes'!AA42="M","manquant","exempté"))&amp;"; ")</f>
        <v/>
      </c>
      <c r="AA36" s="94" t="str">
        <f>IF(OR($A36="",'Carnet de notes'!AB42=""),"",IF('Carnet de notes'!AB$3="","Travail 16",'Carnet de notes'!AB$3)&amp;" "&amp;IF(ISNUMBER('Carnet de notes'!AB42),SUBSTITUTE(TEXT('Carnet de notes'!AB42/('Carnet de notes'!AB$6+100*('Carnet de notes'!AB$6="")),"0%"),"%"," %"),IF('Carnet de notes'!AB42="M","manquant","exempté"))&amp;"; ")</f>
        <v/>
      </c>
      <c r="AB36" s="94" t="str">
        <f>IF(OR($A36="",'Carnet de notes'!AC42=""),"",IF('Carnet de notes'!AC$3="","Travail 17",'Carnet de notes'!AC$3)&amp;" "&amp;IF(ISNUMBER('Carnet de notes'!AC42),SUBSTITUTE(TEXT('Carnet de notes'!AC42/('Carnet de notes'!AC$6+100*('Carnet de notes'!AC$6="")),"0%"),"%"," %"),IF('Carnet de notes'!AC42="M","manquant","exempté"))&amp;"; ")</f>
        <v/>
      </c>
      <c r="AC36" s="94" t="str">
        <f>IF(OR($A36="",'Carnet de notes'!AD42=""),"",IF('Carnet de notes'!AD$3="","Travail 18",'Carnet de notes'!AD$3)&amp;" "&amp;IF(ISNUMBER('Carnet de notes'!AD42),SUBSTITUTE(TEXT('Carnet de notes'!AD42/('Carnet de notes'!AD$6+100*('Carnet de notes'!AD$6="")),"0%"),"%"," %"),IF('Carnet de notes'!AD42="M","manquant","exempté"))&amp;"; ")</f>
        <v/>
      </c>
      <c r="AD36" s="94" t="str">
        <f>IF(OR($A36="",'Carnet de notes'!AE42=""),"",IF('Carnet de notes'!AE$3="","Travail 19",'Carnet de notes'!AE$3)&amp;" "&amp;IF(ISNUMBER('Carnet de notes'!AE42),SUBSTITUTE(TEXT('Carnet de notes'!AE42/('Carnet de notes'!AE$6+100*('Carnet de notes'!AE$6="")),"0%"),"%"," %"),IF('Carnet de notes'!AE42="M","manquant","exempté"))&amp;"; ")</f>
        <v/>
      </c>
      <c r="AE36" s="94" t="str">
        <f>IF(OR($A36="",'Carnet de notes'!AF42=""),"",IF('Carnet de notes'!AF$3="","Travail 20",'Carnet de notes'!AF$3)&amp;" "&amp;IF(ISNUMBER('Carnet de notes'!AF42),SUBSTITUTE(TEXT('Carnet de notes'!AF42/('Carnet de notes'!AF$6+100*('Carnet de notes'!AF$6="")),"0%"),"%"," %"),IF('Carnet de notes'!AF42="M","manquant","exempté"))&amp;"; ")</f>
        <v/>
      </c>
      <c r="AF36" s="94" t="str">
        <f>IF(OR($A36="",'Carnet de notes'!AG42=""),"",IF('Carnet de notes'!AG$3="","Travail 21",'Carnet de notes'!AG$3)&amp;" "&amp;IF(ISNUMBER('Carnet de notes'!AG42),SUBSTITUTE(TEXT('Carnet de notes'!AG42/('Carnet de notes'!AG$6+100*('Carnet de notes'!AG$6="")),"0%"),"%"," %"),IF('Carnet de notes'!AG42="M","manquant","exempté"))&amp;"; ")</f>
        <v/>
      </c>
      <c r="AG36" s="94" t="str">
        <f>IF(OR($A36="",'Carnet de notes'!AH42=""),"",IF('Carnet de notes'!AH$3="","Travail 22",'Carnet de notes'!AH$3)&amp;" "&amp;IF(ISNUMBER('Carnet de notes'!AH42),SUBSTITUTE(TEXT('Carnet de notes'!AH42/('Carnet de notes'!AH$6+100*('Carnet de notes'!AH$6="")),"0%"),"%"," %"),IF('Carnet de notes'!AH42="M","manquant","exempté"))&amp;"; ")</f>
        <v/>
      </c>
      <c r="AH36" s="94" t="str">
        <f>IF(OR($A36="",'Carnet de notes'!AI42=""),"",IF('Carnet de notes'!AI$3="","Travail 23",'Carnet de notes'!AI$3)&amp;" "&amp;IF(ISNUMBER('Carnet de notes'!AI42),SUBSTITUTE(TEXT('Carnet de notes'!AI42/('Carnet de notes'!AI$6+100*('Carnet de notes'!AI$6="")),"0%"),"%"," %"),IF('Carnet de notes'!AI42="M","manquant","exempté"))&amp;"; ")</f>
        <v/>
      </c>
      <c r="AI36" s="94" t="str">
        <f>IF(OR($A36="",'Carnet de notes'!AJ42=""),"",IF('Carnet de notes'!AJ$3="","Travail 24",'Carnet de notes'!AJ$3)&amp;" "&amp;IF(ISNUMBER('Carnet de notes'!AJ42),SUBSTITUTE(TEXT('Carnet de notes'!AJ42/('Carnet de notes'!AJ$6+100*('Carnet de notes'!AJ$6="")),"0%"),"%"," %"),IF('Carnet de notes'!AJ42="M","manquant","exempté"))&amp;"; ")</f>
        <v/>
      </c>
      <c r="AJ36" s="94" t="str">
        <f>IF(OR($A36="",'Carnet de notes'!AK42=""),"",IF('Carnet de notes'!AK$3="","Travail 25",'Carnet de notes'!AK$3)&amp;" "&amp;IF(ISNUMBER('Carnet de notes'!AK42),SUBSTITUTE(TEXT('Carnet de notes'!AK42/('Carnet de notes'!AK$6+100*('Carnet de notes'!AK$6="")),"0%"),"%"," %"),IF('Carnet de notes'!AK42="M","manquant","exempté"))&amp;"; ")</f>
        <v/>
      </c>
      <c r="AK36" s="94" t="str">
        <f>IF(OR($A36="",'Carnet de notes'!AL42=""),"",IF('Carnet de notes'!AL$3="","Travail 26",'Carnet de notes'!AL$3)&amp;" "&amp;IF(ISNUMBER('Carnet de notes'!AL42),SUBSTITUTE(TEXT('Carnet de notes'!AL42/('Carnet de notes'!AL$6+100*('Carnet de notes'!AL$6="")),"0%"),"%"," %"),IF('Carnet de notes'!AL42="M","manquant","exempté"))&amp;"; ")</f>
        <v/>
      </c>
      <c r="AL36" s="94" t="str">
        <f>IF(OR($A36="",'Carnet de notes'!AM42=""),"",IF('Carnet de notes'!AM$3="","Travail 27",'Carnet de notes'!AM$3)&amp;" "&amp;IF(ISNUMBER('Carnet de notes'!AM42),SUBSTITUTE(TEXT('Carnet de notes'!AM42/('Carnet de notes'!AM$6+100*('Carnet de notes'!AM$6="")),"0%"),"%"," %"),IF('Carnet de notes'!AM42="M","manquant","exempté"))&amp;"; ")</f>
        <v/>
      </c>
      <c r="AM36" s="94" t="str">
        <f>IF(OR($A36="",'Carnet de notes'!AN42=""),"",IF('Carnet de notes'!AN$3="","Travail 28",'Carnet de notes'!AN$3)&amp;" "&amp;IF(ISNUMBER('Carnet de notes'!AN42),SUBSTITUTE(TEXT('Carnet de notes'!AN42/('Carnet de notes'!AN$6+100*('Carnet de notes'!AN$6="")),"0%"),"%"," %"),IF('Carnet de notes'!AN42="M","manquant","exempté"))&amp;"; ")</f>
        <v/>
      </c>
      <c r="AN36" s="94" t="str">
        <f>IF(OR($A36="",'Carnet de notes'!AO42=""),"",IF('Carnet de notes'!AO$3="","Travail 29",'Carnet de notes'!AO$3)&amp;" "&amp;IF(ISNUMBER('Carnet de notes'!AO42),SUBSTITUTE(TEXT('Carnet de notes'!AO42/('Carnet de notes'!AO$6+100*('Carnet de notes'!AO$6="")),"0%"),"%"," %"),IF('Carnet de notes'!AO42="M","manquant","exempté"))&amp;"; ")</f>
        <v/>
      </c>
      <c r="AO36" s="94" t="str">
        <f>IF(OR($A36="",'Carnet de notes'!AP42=""),"",IF('Carnet de notes'!AP$3="","Travail 30",'Carnet de notes'!AP$3)&amp;" "&amp;IF(ISNUMBER('Carnet de notes'!AP42),SUBSTITUTE(TEXT('Carnet de notes'!AP42/('Carnet de notes'!AP$6+100*('Carnet de notes'!AP$6="")),"0%"),"%"," %"),IF('Carnet de notes'!AP42="M","manquant","exempté"))&amp;"; ")</f>
        <v/>
      </c>
      <c r="AP36" s="94" t="str">
        <f>IF(OR($A36="",'Carnet de notes'!AQ42=""),"",IF('Carnet de notes'!AQ$3="","Travail 31",'Carnet de notes'!AQ$3)&amp;" "&amp;IF(ISNUMBER('Carnet de notes'!AQ42),SUBSTITUTE(TEXT('Carnet de notes'!AQ42/('Carnet de notes'!AQ$6+100*('Carnet de notes'!AQ$6="")),"0%"),"%"," %"),IF('Carnet de notes'!AQ42="M","manquant","exempté"))&amp;"; ")</f>
        <v/>
      </c>
      <c r="AQ36" s="94" t="str">
        <f>IF(OR($A36="",'Carnet de notes'!AR42=""),"",IF('Carnet de notes'!AR$3="","Travail 32",'Carnet de notes'!AR$3)&amp;" "&amp;IF(ISNUMBER('Carnet de notes'!AR42),SUBSTITUTE(TEXT('Carnet de notes'!AR42/('Carnet de notes'!AR$6+100*('Carnet de notes'!AR$6="")),"0%"),"%"," %"),IF('Carnet de notes'!AR42="M","manquant","exempté"))&amp;"; ")</f>
        <v/>
      </c>
      <c r="AR36" s="94" t="str">
        <f>IF(OR($A36="",'Carnet de notes'!AS42=""),"",IF('Carnet de notes'!AS$3="","Travail 33",'Carnet de notes'!AS$3)&amp;" "&amp;IF(ISNUMBER('Carnet de notes'!AS42),SUBSTITUTE(TEXT('Carnet de notes'!AS42/('Carnet de notes'!AS$6+100*('Carnet de notes'!AS$6="")),"0%"),"%"," %"),IF('Carnet de notes'!AS42="M","manquant","exempté"))&amp;"; ")</f>
        <v/>
      </c>
      <c r="AS36" s="94" t="str">
        <f>IF(OR($A36="",'Carnet de notes'!AT42=""),"",IF('Carnet de notes'!AT$3="","Travail 34",'Carnet de notes'!AT$3)&amp;" "&amp;IF(ISNUMBER('Carnet de notes'!AT42),SUBSTITUTE(TEXT('Carnet de notes'!AT42/('Carnet de notes'!AT$6+100*('Carnet de notes'!AT$6="")),"0%"),"%"," %"),IF('Carnet de notes'!AT42="M","manquant","exempté"))&amp;"; ")</f>
        <v/>
      </c>
      <c r="AT36" s="94" t="str">
        <f>IF(OR($A36="",'Carnet de notes'!AU42=""),"",IF('Carnet de notes'!AU$3="","Travail 35",'Carnet de notes'!AU$3)&amp;" "&amp;IF(ISNUMBER('Carnet de notes'!AU42),SUBSTITUTE(TEXT('Carnet de notes'!AU42/('Carnet de notes'!AU$6+100*('Carnet de notes'!AU$6="")),"0%"),"%"," %"),IF('Carnet de notes'!AU42="M","manquant","exempté"))&amp;"; ")</f>
        <v/>
      </c>
      <c r="AU36" s="94" t="str">
        <f>IF(OR($A36="",'Carnet de notes'!AV42=""),"",IF('Carnet de notes'!AV$3="","Travail 36",'Carnet de notes'!AV$3)&amp;" "&amp;IF(ISNUMBER('Carnet de notes'!AV42),SUBSTITUTE(TEXT('Carnet de notes'!AV42/('Carnet de notes'!AV$6+100*('Carnet de notes'!AV$6="")),"0%"),"%"," %"),IF('Carnet de notes'!AV42="M","manquant","exempté"))&amp;"; ")</f>
        <v/>
      </c>
      <c r="AV36" s="94" t="str">
        <f>IF(OR($A36="",'Carnet de notes'!AW42=""),"",IF('Carnet de notes'!AW$3="","Travail 37",'Carnet de notes'!AW$3)&amp;" "&amp;IF(ISNUMBER('Carnet de notes'!AW42),SUBSTITUTE(TEXT('Carnet de notes'!AW42/('Carnet de notes'!AW$6+100*('Carnet de notes'!AW$6="")),"0%"),"%"," %"),IF('Carnet de notes'!AW42="M","manquant","exempté"))&amp;"; ")</f>
        <v/>
      </c>
      <c r="AW36" s="94" t="str">
        <f>IF(OR($A36="",'Carnet de notes'!AX42=""),"",IF('Carnet de notes'!AX$3="","Travail 38",'Carnet de notes'!AX$3)&amp;" "&amp;IF(ISNUMBER('Carnet de notes'!AX42),SUBSTITUTE(TEXT('Carnet de notes'!AX42/('Carnet de notes'!AX$6+100*('Carnet de notes'!AX$6="")),"0%"),"%"," %"),IF('Carnet de notes'!AX42="M","manquant","exempté"))&amp;"; ")</f>
        <v/>
      </c>
      <c r="AX36" s="94" t="str">
        <f>IF(OR($A36="",'Carnet de notes'!AY42=""),"",IF('Carnet de notes'!AY$3="","Travail 39",'Carnet de notes'!AY$3)&amp;" "&amp;IF(ISNUMBER('Carnet de notes'!AY42),SUBSTITUTE(TEXT('Carnet de notes'!AY42/('Carnet de notes'!AY$6+100*('Carnet de notes'!AY$6="")),"0%"),"%"," %"),IF('Carnet de notes'!AY42="M","manquant","exempté"))&amp;"; ")</f>
        <v/>
      </c>
      <c r="AY36" s="94" t="str">
        <f>IF(OR($A36="",'Carnet de notes'!AZ42=""),"",IF('Carnet de notes'!AZ$3="","Travail 40",'Carnet de notes'!AZ$3)&amp;" "&amp;IF(ISNUMBER('Carnet de notes'!AZ42),SUBSTITUTE(TEXT('Carnet de notes'!AZ42/('Carnet de notes'!AZ$6+100*('Carnet de notes'!AZ$6="")),"0%"),"%"," %"),IF('Carnet de notes'!AZ42="M","manquant","exempté"))&amp;"; ")</f>
        <v/>
      </c>
      <c r="AZ36" s="94" t="str">
        <f>IF($A36="","",IF(ISNUMBER('Carnet de notes'!F42),'Carnet de notes'!F$3&amp;" "&amp;SUBSTITUTE(TEXT('Carnet de notes'!F42,"0%"),"%"," %")&amp;"; ","")&amp;IF(ISNUMBER('Carnet de notes'!G42),'Carnet de notes'!G$3&amp;" "&amp;SUBSTITUTE(TEXT('Carnet de notes'!G42,"0%"),"%"," %")&amp;"; ","")&amp;IF(ISNUMBER('Carnet de notes'!H42),'Carnet de notes'!H$3&amp;" "&amp;SUBSTITUTE(TEXT('Carnet de notes'!H42,"0%"),"%"," %")&amp;"; ","")&amp;IF(ISNUMBER('Carnet de notes'!I42),'Carnet de notes'!I$3&amp;" "&amp;SUBSTITUTE(TEXT('Carnet de notes'!I42,"0%"),"%"," %")&amp;"; ","")&amp;IF(ISNUMBER('Carnet de notes'!J42),'Carnet de notes'!J$3&amp;" "&amp;SUBSTITUTE(TEXT('Carnet de notes'!J42,"0%"),"%"," %")&amp;"; ","")&amp;IF(ISNUMBER('Carnet de notes'!K42),'Carnet de notes'!K$3&amp;" "&amp;SUBSTITUTE(TEXT('Carnet de notes'!K42,"0%"),"%"," %")&amp;"; ",""))</f>
        <v/>
      </c>
      <c r="BA36" s="94" t="str">
        <f t="shared" si="3"/>
        <v/>
      </c>
      <c r="BB36" s="94" t="str">
        <f>IF(NOT(ISNUMBER($K36)),"",IF(INDEX(Habiletés!$C$7:$C$46,$K36)="","","Utilisation du français oral "&amp;INDEX(Habiletés!$C$7:$C$46,$K36)&amp;"; ")&amp;IF(INDEX(Habiletés!$D$7:$D$46,$K36)="","","Fiabilité "&amp;INDEX(Habiletés!$D$7:$D$46,$K36)&amp;"; ")&amp;IF(INDEX(Habiletés!$E$7:$E$46,$K36)="","","Sens de l'organisation "&amp;INDEX(Habiletés!$E$7:$E$46,$K36)&amp;"; ")&amp;IF(INDEX(Habiletés!$F$7:$F$46,$K36)="","","Autonomie "&amp;INDEX(Habiletés!$F$7:$F$46,$K36)&amp;"; ")&amp;IF(INDEX(Habiletés!$G$7:$G$46,$K36)="","","Esprit de collaboration "&amp;INDEX(Habiletés!$G$7:$G$46,$K36)&amp;"; ")&amp;IF(INDEX(Habiletés!$H$7:$H$46,$K36)="","","Sens de l'initiative "&amp;INDEX(Habiletés!$H$7:$H$46,$K36)&amp;"; ")&amp;IF(INDEX(Habiletés!$I$7:$I$46,$K36)="","","Autorégulation "&amp;INDEX(Habiletés!$I$7:$I$46,$K36)&amp;"; "))</f>
        <v/>
      </c>
    </row>
    <row r="37" spans="1:54" ht="62" customHeight="1" x14ac:dyDescent="0.45">
      <c r="A37" s="95" t="str">
        <f>IF('Carnet de notes'!$B43="","",'Carnet de notes'!$A43)</f>
        <v/>
      </c>
      <c r="B37" s="95" t="str">
        <f>IF($A37="","",'Carnet de notes'!$C43&amp;"")</f>
        <v/>
      </c>
      <c r="C37" s="96" t="str">
        <f>IF($A37="","",'Carnet de notes'!$D43)</f>
        <v/>
      </c>
      <c r="D37" s="95" t="str">
        <f>IF($A37="","",'Carnet de notes'!$E43&amp;"")</f>
        <v/>
      </c>
      <c r="E37" s="95" t="str">
        <f t="shared" si="0"/>
        <v/>
      </c>
      <c r="F37" s="95" t="str">
        <f t="shared" si="1"/>
        <v/>
      </c>
      <c r="G37" s="95" t="str">
        <f>IF($A37="","",'Carnet de notes'!$L43&amp;"")</f>
        <v/>
      </c>
      <c r="H37" s="95" t="str">
        <f t="shared" si="2"/>
        <v/>
      </c>
      <c r="I37" s="95" t="str">
        <f>IF(NOT(ISNUMBER($K37)),"",INDEX(Habiletés!$J$7:$J$46,$K37)&amp;"")</f>
        <v/>
      </c>
      <c r="K37" s="94" t="str">
        <f>IF($A37="","",IFERROR(MATCH($A37,Habiletés!$A$7:$A$46,0),""))</f>
        <v/>
      </c>
      <c r="L37" s="94" t="str">
        <f>IF(OR($A37="",'Carnet de notes'!M43=""),"",IF('Carnet de notes'!M$3="","Travail 1",'Carnet de notes'!M$3)&amp;" "&amp;IF(ISNUMBER('Carnet de notes'!M43),SUBSTITUTE(TEXT('Carnet de notes'!M43/('Carnet de notes'!M$6+100*('Carnet de notes'!M$6="")),"0%"),"%"," %"),IF('Carnet de notes'!M43="M","manquant","exempté"))&amp;"; ")</f>
        <v/>
      </c>
      <c r="M37" s="94" t="str">
        <f>IF(OR($A37="",'Carnet de notes'!N43=""),"",IF('Carnet de notes'!N$3="","Travail 2",'Carnet de notes'!N$3)&amp;" "&amp;IF(ISNUMBER('Carnet de notes'!N43),SUBSTITUTE(TEXT('Carnet de notes'!N43/('Carnet de notes'!N$6+100*('Carnet de notes'!N$6="")),"0%"),"%"," %"),IF('Carnet de notes'!N43="M","manquant","exempté"))&amp;"; ")</f>
        <v/>
      </c>
      <c r="N37" s="94" t="str">
        <f>IF(OR($A37="",'Carnet de notes'!O43=""),"",IF('Carnet de notes'!O$3="","Travail 3",'Carnet de notes'!O$3)&amp;" "&amp;IF(ISNUMBER('Carnet de notes'!O43),SUBSTITUTE(TEXT('Carnet de notes'!O43/('Carnet de notes'!O$6+100*('Carnet de notes'!O$6="")),"0%"),"%"," %"),IF('Carnet de notes'!O43="M","manquant","exempté"))&amp;"; ")</f>
        <v/>
      </c>
      <c r="O37" s="94" t="str">
        <f>IF(OR($A37="",'Carnet de notes'!P43=""),"",IF('Carnet de notes'!P$3="","Travail 4",'Carnet de notes'!P$3)&amp;" "&amp;IF(ISNUMBER('Carnet de notes'!P43),SUBSTITUTE(TEXT('Carnet de notes'!P43/('Carnet de notes'!P$6+100*('Carnet de notes'!P$6="")),"0%"),"%"," %"),IF('Carnet de notes'!P43="M","manquant","exempté"))&amp;"; ")</f>
        <v/>
      </c>
      <c r="P37" s="94" t="str">
        <f>IF(OR($A37="",'Carnet de notes'!Q43=""),"",IF('Carnet de notes'!Q$3="","Travail 5",'Carnet de notes'!Q$3)&amp;" "&amp;IF(ISNUMBER('Carnet de notes'!Q43),SUBSTITUTE(TEXT('Carnet de notes'!Q43/('Carnet de notes'!Q$6+100*('Carnet de notes'!Q$6="")),"0%"),"%"," %"),IF('Carnet de notes'!Q43="M","manquant","exempté"))&amp;"; ")</f>
        <v/>
      </c>
      <c r="Q37" s="94" t="str">
        <f>IF(OR($A37="",'Carnet de notes'!R43=""),"",IF('Carnet de notes'!R$3="","Travail 6",'Carnet de notes'!R$3)&amp;" "&amp;IF(ISNUMBER('Carnet de notes'!R43),SUBSTITUTE(TEXT('Carnet de notes'!R43/('Carnet de notes'!R$6+100*('Carnet de notes'!R$6="")),"0%"),"%"," %"),IF('Carnet de notes'!R43="M","manquant","exempté"))&amp;"; ")</f>
        <v/>
      </c>
      <c r="R37" s="94" t="str">
        <f>IF(OR($A37="",'Carnet de notes'!S43=""),"",IF('Carnet de notes'!S$3="","Travail 7",'Carnet de notes'!S$3)&amp;" "&amp;IF(ISNUMBER('Carnet de notes'!S43),SUBSTITUTE(TEXT('Carnet de notes'!S43/('Carnet de notes'!S$6+100*('Carnet de notes'!S$6="")),"0%"),"%"," %"),IF('Carnet de notes'!S43="M","manquant","exempté"))&amp;"; ")</f>
        <v/>
      </c>
      <c r="S37" s="94" t="str">
        <f>IF(OR($A37="",'Carnet de notes'!T43=""),"",IF('Carnet de notes'!T$3="","Travail 8",'Carnet de notes'!T$3)&amp;" "&amp;IF(ISNUMBER('Carnet de notes'!T43),SUBSTITUTE(TEXT('Carnet de notes'!T43/('Carnet de notes'!T$6+100*('Carnet de notes'!T$6="")),"0%"),"%"," %"),IF('Carnet de notes'!T43="M","manquant","exempté"))&amp;"; ")</f>
        <v/>
      </c>
      <c r="T37" s="94" t="str">
        <f>IF(OR($A37="",'Carnet de notes'!U43=""),"",IF('Carnet de notes'!U$3="","Travail 9",'Carnet de notes'!U$3)&amp;" "&amp;IF(ISNUMBER('Carnet de notes'!U43),SUBSTITUTE(TEXT('Carnet de notes'!U43/('Carnet de notes'!U$6+100*('Carnet de notes'!U$6="")),"0%"),"%"," %"),IF('Carnet de notes'!U43="M","manquant","exempté"))&amp;"; ")</f>
        <v/>
      </c>
      <c r="U37" s="94" t="str">
        <f>IF(OR($A37="",'Carnet de notes'!V43=""),"",IF('Carnet de notes'!V$3="","Travail 10",'Carnet de notes'!V$3)&amp;" "&amp;IF(ISNUMBER('Carnet de notes'!V43),SUBSTITUTE(TEXT('Carnet de notes'!V43/('Carnet de notes'!V$6+100*('Carnet de notes'!V$6="")),"0%"),"%"," %"),IF('Carnet de notes'!V43="M","manquant","exempté"))&amp;"; ")</f>
        <v/>
      </c>
      <c r="V37" s="94" t="str">
        <f>IF(OR($A37="",'Carnet de notes'!W43=""),"",IF('Carnet de notes'!W$3="","Travail 11",'Carnet de notes'!W$3)&amp;" "&amp;IF(ISNUMBER('Carnet de notes'!W43),SUBSTITUTE(TEXT('Carnet de notes'!W43/('Carnet de notes'!W$6+100*('Carnet de notes'!W$6="")),"0%"),"%"," %"),IF('Carnet de notes'!W43="M","manquant","exempté"))&amp;"; ")</f>
        <v/>
      </c>
      <c r="W37" s="94" t="str">
        <f>IF(OR($A37="",'Carnet de notes'!X43=""),"",IF('Carnet de notes'!X$3="","Travail 12",'Carnet de notes'!X$3)&amp;" "&amp;IF(ISNUMBER('Carnet de notes'!X43),SUBSTITUTE(TEXT('Carnet de notes'!X43/('Carnet de notes'!X$6+100*('Carnet de notes'!X$6="")),"0%"),"%"," %"),IF('Carnet de notes'!X43="M","manquant","exempté"))&amp;"; ")</f>
        <v/>
      </c>
      <c r="X37" s="94" t="str">
        <f>IF(OR($A37="",'Carnet de notes'!Y43=""),"",IF('Carnet de notes'!Y$3="","Travail 13",'Carnet de notes'!Y$3)&amp;" "&amp;IF(ISNUMBER('Carnet de notes'!Y43),SUBSTITUTE(TEXT('Carnet de notes'!Y43/('Carnet de notes'!Y$6+100*('Carnet de notes'!Y$6="")),"0%"),"%"," %"),IF('Carnet de notes'!Y43="M","manquant","exempté"))&amp;"; ")</f>
        <v/>
      </c>
      <c r="Y37" s="94" t="str">
        <f>IF(OR($A37="",'Carnet de notes'!Z43=""),"",IF('Carnet de notes'!Z$3="","Travail 14",'Carnet de notes'!Z$3)&amp;" "&amp;IF(ISNUMBER('Carnet de notes'!Z43),SUBSTITUTE(TEXT('Carnet de notes'!Z43/('Carnet de notes'!Z$6+100*('Carnet de notes'!Z$6="")),"0%"),"%"," %"),IF('Carnet de notes'!Z43="M","manquant","exempté"))&amp;"; ")</f>
        <v/>
      </c>
      <c r="Z37" s="94" t="str">
        <f>IF(OR($A37="",'Carnet de notes'!AA43=""),"",IF('Carnet de notes'!AA$3="","Travail 15",'Carnet de notes'!AA$3)&amp;" "&amp;IF(ISNUMBER('Carnet de notes'!AA43),SUBSTITUTE(TEXT('Carnet de notes'!AA43/('Carnet de notes'!AA$6+100*('Carnet de notes'!AA$6="")),"0%"),"%"," %"),IF('Carnet de notes'!AA43="M","manquant","exempté"))&amp;"; ")</f>
        <v/>
      </c>
      <c r="AA37" s="94" t="str">
        <f>IF(OR($A37="",'Carnet de notes'!AB43=""),"",IF('Carnet de notes'!AB$3="","Travail 16",'Carnet de notes'!AB$3)&amp;" "&amp;IF(ISNUMBER('Carnet de notes'!AB43),SUBSTITUTE(TEXT('Carnet de notes'!AB43/('Carnet de notes'!AB$6+100*('Carnet de notes'!AB$6="")),"0%"),"%"," %"),IF('Carnet de notes'!AB43="M","manquant","exempté"))&amp;"; ")</f>
        <v/>
      </c>
      <c r="AB37" s="94" t="str">
        <f>IF(OR($A37="",'Carnet de notes'!AC43=""),"",IF('Carnet de notes'!AC$3="","Travail 17",'Carnet de notes'!AC$3)&amp;" "&amp;IF(ISNUMBER('Carnet de notes'!AC43),SUBSTITUTE(TEXT('Carnet de notes'!AC43/('Carnet de notes'!AC$6+100*('Carnet de notes'!AC$6="")),"0%"),"%"," %"),IF('Carnet de notes'!AC43="M","manquant","exempté"))&amp;"; ")</f>
        <v/>
      </c>
      <c r="AC37" s="94" t="str">
        <f>IF(OR($A37="",'Carnet de notes'!AD43=""),"",IF('Carnet de notes'!AD$3="","Travail 18",'Carnet de notes'!AD$3)&amp;" "&amp;IF(ISNUMBER('Carnet de notes'!AD43),SUBSTITUTE(TEXT('Carnet de notes'!AD43/('Carnet de notes'!AD$6+100*('Carnet de notes'!AD$6="")),"0%"),"%"," %"),IF('Carnet de notes'!AD43="M","manquant","exempté"))&amp;"; ")</f>
        <v/>
      </c>
      <c r="AD37" s="94" t="str">
        <f>IF(OR($A37="",'Carnet de notes'!AE43=""),"",IF('Carnet de notes'!AE$3="","Travail 19",'Carnet de notes'!AE$3)&amp;" "&amp;IF(ISNUMBER('Carnet de notes'!AE43),SUBSTITUTE(TEXT('Carnet de notes'!AE43/('Carnet de notes'!AE$6+100*('Carnet de notes'!AE$6="")),"0%"),"%"," %"),IF('Carnet de notes'!AE43="M","manquant","exempté"))&amp;"; ")</f>
        <v/>
      </c>
      <c r="AE37" s="94" t="str">
        <f>IF(OR($A37="",'Carnet de notes'!AF43=""),"",IF('Carnet de notes'!AF$3="","Travail 20",'Carnet de notes'!AF$3)&amp;" "&amp;IF(ISNUMBER('Carnet de notes'!AF43),SUBSTITUTE(TEXT('Carnet de notes'!AF43/('Carnet de notes'!AF$6+100*('Carnet de notes'!AF$6="")),"0%"),"%"," %"),IF('Carnet de notes'!AF43="M","manquant","exempté"))&amp;"; ")</f>
        <v/>
      </c>
      <c r="AF37" s="94" t="str">
        <f>IF(OR($A37="",'Carnet de notes'!AG43=""),"",IF('Carnet de notes'!AG$3="","Travail 21",'Carnet de notes'!AG$3)&amp;" "&amp;IF(ISNUMBER('Carnet de notes'!AG43),SUBSTITUTE(TEXT('Carnet de notes'!AG43/('Carnet de notes'!AG$6+100*('Carnet de notes'!AG$6="")),"0%"),"%"," %"),IF('Carnet de notes'!AG43="M","manquant","exempté"))&amp;"; ")</f>
        <v/>
      </c>
      <c r="AG37" s="94" t="str">
        <f>IF(OR($A37="",'Carnet de notes'!AH43=""),"",IF('Carnet de notes'!AH$3="","Travail 22",'Carnet de notes'!AH$3)&amp;" "&amp;IF(ISNUMBER('Carnet de notes'!AH43),SUBSTITUTE(TEXT('Carnet de notes'!AH43/('Carnet de notes'!AH$6+100*('Carnet de notes'!AH$6="")),"0%"),"%"," %"),IF('Carnet de notes'!AH43="M","manquant","exempté"))&amp;"; ")</f>
        <v/>
      </c>
      <c r="AH37" s="94" t="str">
        <f>IF(OR($A37="",'Carnet de notes'!AI43=""),"",IF('Carnet de notes'!AI$3="","Travail 23",'Carnet de notes'!AI$3)&amp;" "&amp;IF(ISNUMBER('Carnet de notes'!AI43),SUBSTITUTE(TEXT('Carnet de notes'!AI43/('Carnet de notes'!AI$6+100*('Carnet de notes'!AI$6="")),"0%"),"%"," %"),IF('Carnet de notes'!AI43="M","manquant","exempté"))&amp;"; ")</f>
        <v/>
      </c>
      <c r="AI37" s="94" t="str">
        <f>IF(OR($A37="",'Carnet de notes'!AJ43=""),"",IF('Carnet de notes'!AJ$3="","Travail 24",'Carnet de notes'!AJ$3)&amp;" "&amp;IF(ISNUMBER('Carnet de notes'!AJ43),SUBSTITUTE(TEXT('Carnet de notes'!AJ43/('Carnet de notes'!AJ$6+100*('Carnet de notes'!AJ$6="")),"0%"),"%"," %"),IF('Carnet de notes'!AJ43="M","manquant","exempté"))&amp;"; ")</f>
        <v/>
      </c>
      <c r="AJ37" s="94" t="str">
        <f>IF(OR($A37="",'Carnet de notes'!AK43=""),"",IF('Carnet de notes'!AK$3="","Travail 25",'Carnet de notes'!AK$3)&amp;" "&amp;IF(ISNUMBER('Carnet de notes'!AK43),SUBSTITUTE(TEXT('Carnet de notes'!AK43/('Carnet de notes'!AK$6+100*('Carnet de notes'!AK$6="")),"0%"),"%"," %"),IF('Carnet de notes'!AK43="M","manquant","exempté"))&amp;"; ")</f>
        <v/>
      </c>
      <c r="AK37" s="94" t="str">
        <f>IF(OR($A37="",'Carnet de notes'!AL43=""),"",IF('Carnet de notes'!AL$3="","Travail 26",'Carnet de notes'!AL$3)&amp;" "&amp;IF(ISNUMBER('Carnet de notes'!AL43),SUBSTITUTE(TEXT('Carnet de notes'!AL43/('Carnet de notes'!AL$6+100*('Carnet de notes'!AL$6="")),"0%"),"%"," %"),IF('Carnet de notes'!AL43="M","manquant","exempté"))&amp;"; ")</f>
        <v/>
      </c>
      <c r="AL37" s="94" t="str">
        <f>IF(OR($A37="",'Carnet de notes'!AM43=""),"",IF('Carnet de notes'!AM$3="","Travail 27",'Carnet de notes'!AM$3)&amp;" "&amp;IF(ISNUMBER('Carnet de notes'!AM43),SUBSTITUTE(TEXT('Carnet de notes'!AM43/('Carnet de notes'!AM$6+100*('Carnet de notes'!AM$6="")),"0%"),"%"," %"),IF('Carnet de notes'!AM43="M","manquant","exempté"))&amp;"; ")</f>
        <v/>
      </c>
      <c r="AM37" s="94" t="str">
        <f>IF(OR($A37="",'Carnet de notes'!AN43=""),"",IF('Carnet de notes'!AN$3="","Travail 28",'Carnet de notes'!AN$3)&amp;" "&amp;IF(ISNUMBER('Carnet de notes'!AN43),SUBSTITUTE(TEXT('Carnet de notes'!AN43/('Carnet de notes'!AN$6+100*('Carnet de notes'!AN$6="")),"0%"),"%"," %"),IF('Carnet de notes'!AN43="M","manquant","exempté"))&amp;"; ")</f>
        <v/>
      </c>
      <c r="AN37" s="94" t="str">
        <f>IF(OR($A37="",'Carnet de notes'!AO43=""),"",IF('Carnet de notes'!AO$3="","Travail 29",'Carnet de notes'!AO$3)&amp;" "&amp;IF(ISNUMBER('Carnet de notes'!AO43),SUBSTITUTE(TEXT('Carnet de notes'!AO43/('Carnet de notes'!AO$6+100*('Carnet de notes'!AO$6="")),"0%"),"%"," %"),IF('Carnet de notes'!AO43="M","manquant","exempté"))&amp;"; ")</f>
        <v/>
      </c>
      <c r="AO37" s="94" t="str">
        <f>IF(OR($A37="",'Carnet de notes'!AP43=""),"",IF('Carnet de notes'!AP$3="","Travail 30",'Carnet de notes'!AP$3)&amp;" "&amp;IF(ISNUMBER('Carnet de notes'!AP43),SUBSTITUTE(TEXT('Carnet de notes'!AP43/('Carnet de notes'!AP$6+100*('Carnet de notes'!AP$6="")),"0%"),"%"," %"),IF('Carnet de notes'!AP43="M","manquant","exempté"))&amp;"; ")</f>
        <v/>
      </c>
      <c r="AP37" s="94" t="str">
        <f>IF(OR($A37="",'Carnet de notes'!AQ43=""),"",IF('Carnet de notes'!AQ$3="","Travail 31",'Carnet de notes'!AQ$3)&amp;" "&amp;IF(ISNUMBER('Carnet de notes'!AQ43),SUBSTITUTE(TEXT('Carnet de notes'!AQ43/('Carnet de notes'!AQ$6+100*('Carnet de notes'!AQ$6="")),"0%"),"%"," %"),IF('Carnet de notes'!AQ43="M","manquant","exempté"))&amp;"; ")</f>
        <v/>
      </c>
      <c r="AQ37" s="94" t="str">
        <f>IF(OR($A37="",'Carnet de notes'!AR43=""),"",IF('Carnet de notes'!AR$3="","Travail 32",'Carnet de notes'!AR$3)&amp;" "&amp;IF(ISNUMBER('Carnet de notes'!AR43),SUBSTITUTE(TEXT('Carnet de notes'!AR43/('Carnet de notes'!AR$6+100*('Carnet de notes'!AR$6="")),"0%"),"%"," %"),IF('Carnet de notes'!AR43="M","manquant","exempté"))&amp;"; ")</f>
        <v/>
      </c>
      <c r="AR37" s="94" t="str">
        <f>IF(OR($A37="",'Carnet de notes'!AS43=""),"",IF('Carnet de notes'!AS$3="","Travail 33",'Carnet de notes'!AS$3)&amp;" "&amp;IF(ISNUMBER('Carnet de notes'!AS43),SUBSTITUTE(TEXT('Carnet de notes'!AS43/('Carnet de notes'!AS$6+100*('Carnet de notes'!AS$6="")),"0%"),"%"," %"),IF('Carnet de notes'!AS43="M","manquant","exempté"))&amp;"; ")</f>
        <v/>
      </c>
      <c r="AS37" s="94" t="str">
        <f>IF(OR($A37="",'Carnet de notes'!AT43=""),"",IF('Carnet de notes'!AT$3="","Travail 34",'Carnet de notes'!AT$3)&amp;" "&amp;IF(ISNUMBER('Carnet de notes'!AT43),SUBSTITUTE(TEXT('Carnet de notes'!AT43/('Carnet de notes'!AT$6+100*('Carnet de notes'!AT$6="")),"0%"),"%"," %"),IF('Carnet de notes'!AT43="M","manquant","exempté"))&amp;"; ")</f>
        <v/>
      </c>
      <c r="AT37" s="94" t="str">
        <f>IF(OR($A37="",'Carnet de notes'!AU43=""),"",IF('Carnet de notes'!AU$3="","Travail 35",'Carnet de notes'!AU$3)&amp;" "&amp;IF(ISNUMBER('Carnet de notes'!AU43),SUBSTITUTE(TEXT('Carnet de notes'!AU43/('Carnet de notes'!AU$6+100*('Carnet de notes'!AU$6="")),"0%"),"%"," %"),IF('Carnet de notes'!AU43="M","manquant","exempté"))&amp;"; ")</f>
        <v/>
      </c>
      <c r="AU37" s="94" t="str">
        <f>IF(OR($A37="",'Carnet de notes'!AV43=""),"",IF('Carnet de notes'!AV$3="","Travail 36",'Carnet de notes'!AV$3)&amp;" "&amp;IF(ISNUMBER('Carnet de notes'!AV43),SUBSTITUTE(TEXT('Carnet de notes'!AV43/('Carnet de notes'!AV$6+100*('Carnet de notes'!AV$6="")),"0%"),"%"," %"),IF('Carnet de notes'!AV43="M","manquant","exempté"))&amp;"; ")</f>
        <v/>
      </c>
      <c r="AV37" s="94" t="str">
        <f>IF(OR($A37="",'Carnet de notes'!AW43=""),"",IF('Carnet de notes'!AW$3="","Travail 37",'Carnet de notes'!AW$3)&amp;" "&amp;IF(ISNUMBER('Carnet de notes'!AW43),SUBSTITUTE(TEXT('Carnet de notes'!AW43/('Carnet de notes'!AW$6+100*('Carnet de notes'!AW$6="")),"0%"),"%"," %"),IF('Carnet de notes'!AW43="M","manquant","exempté"))&amp;"; ")</f>
        <v/>
      </c>
      <c r="AW37" s="94" t="str">
        <f>IF(OR($A37="",'Carnet de notes'!AX43=""),"",IF('Carnet de notes'!AX$3="","Travail 38",'Carnet de notes'!AX$3)&amp;" "&amp;IF(ISNUMBER('Carnet de notes'!AX43),SUBSTITUTE(TEXT('Carnet de notes'!AX43/('Carnet de notes'!AX$6+100*('Carnet de notes'!AX$6="")),"0%"),"%"," %"),IF('Carnet de notes'!AX43="M","manquant","exempté"))&amp;"; ")</f>
        <v/>
      </c>
      <c r="AX37" s="94" t="str">
        <f>IF(OR($A37="",'Carnet de notes'!AY43=""),"",IF('Carnet de notes'!AY$3="","Travail 39",'Carnet de notes'!AY$3)&amp;" "&amp;IF(ISNUMBER('Carnet de notes'!AY43),SUBSTITUTE(TEXT('Carnet de notes'!AY43/('Carnet de notes'!AY$6+100*('Carnet de notes'!AY$6="")),"0%"),"%"," %"),IF('Carnet de notes'!AY43="M","manquant","exempté"))&amp;"; ")</f>
        <v/>
      </c>
      <c r="AY37" s="94" t="str">
        <f>IF(OR($A37="",'Carnet de notes'!AZ43=""),"",IF('Carnet de notes'!AZ$3="","Travail 40",'Carnet de notes'!AZ$3)&amp;" "&amp;IF(ISNUMBER('Carnet de notes'!AZ43),SUBSTITUTE(TEXT('Carnet de notes'!AZ43/('Carnet de notes'!AZ$6+100*('Carnet de notes'!AZ$6="")),"0%"),"%"," %"),IF('Carnet de notes'!AZ43="M","manquant","exempté"))&amp;"; ")</f>
        <v/>
      </c>
      <c r="AZ37" s="94" t="str">
        <f>IF($A37="","",IF(ISNUMBER('Carnet de notes'!F43),'Carnet de notes'!F$3&amp;" "&amp;SUBSTITUTE(TEXT('Carnet de notes'!F43,"0%"),"%"," %")&amp;"; ","")&amp;IF(ISNUMBER('Carnet de notes'!G43),'Carnet de notes'!G$3&amp;" "&amp;SUBSTITUTE(TEXT('Carnet de notes'!G43,"0%"),"%"," %")&amp;"; ","")&amp;IF(ISNUMBER('Carnet de notes'!H43),'Carnet de notes'!H$3&amp;" "&amp;SUBSTITUTE(TEXT('Carnet de notes'!H43,"0%"),"%"," %")&amp;"; ","")&amp;IF(ISNUMBER('Carnet de notes'!I43),'Carnet de notes'!I$3&amp;" "&amp;SUBSTITUTE(TEXT('Carnet de notes'!I43,"0%"),"%"," %")&amp;"; ","")&amp;IF(ISNUMBER('Carnet de notes'!J43),'Carnet de notes'!J$3&amp;" "&amp;SUBSTITUTE(TEXT('Carnet de notes'!J43,"0%"),"%"," %")&amp;"; ","")&amp;IF(ISNUMBER('Carnet de notes'!K43),'Carnet de notes'!K$3&amp;" "&amp;SUBSTITUTE(TEXT('Carnet de notes'!K43,"0%"),"%"," %")&amp;"; ",""))</f>
        <v/>
      </c>
      <c r="BA37" s="94" t="str">
        <f t="shared" si="3"/>
        <v/>
      </c>
      <c r="BB37" s="94" t="str">
        <f>IF(NOT(ISNUMBER($K37)),"",IF(INDEX(Habiletés!$C$7:$C$46,$K37)="","","Utilisation du français oral "&amp;INDEX(Habiletés!$C$7:$C$46,$K37)&amp;"; ")&amp;IF(INDEX(Habiletés!$D$7:$D$46,$K37)="","","Fiabilité "&amp;INDEX(Habiletés!$D$7:$D$46,$K37)&amp;"; ")&amp;IF(INDEX(Habiletés!$E$7:$E$46,$K37)="","","Sens de l'organisation "&amp;INDEX(Habiletés!$E$7:$E$46,$K37)&amp;"; ")&amp;IF(INDEX(Habiletés!$F$7:$F$46,$K37)="","","Autonomie "&amp;INDEX(Habiletés!$F$7:$F$46,$K37)&amp;"; ")&amp;IF(INDEX(Habiletés!$G$7:$G$46,$K37)="","","Esprit de collaboration "&amp;INDEX(Habiletés!$G$7:$G$46,$K37)&amp;"; ")&amp;IF(INDEX(Habiletés!$H$7:$H$46,$K37)="","","Sens de l'initiative "&amp;INDEX(Habiletés!$H$7:$H$46,$K37)&amp;"; ")&amp;IF(INDEX(Habiletés!$I$7:$I$46,$K37)="","","Autorégulation "&amp;INDEX(Habiletés!$I$7:$I$46,$K37)&amp;"; "))</f>
        <v/>
      </c>
    </row>
    <row r="38" spans="1:54" ht="62" customHeight="1" x14ac:dyDescent="0.45">
      <c r="A38" s="95" t="str">
        <f>IF('Carnet de notes'!$B44="","",'Carnet de notes'!$A44)</f>
        <v/>
      </c>
      <c r="B38" s="95" t="str">
        <f>IF($A38="","",'Carnet de notes'!$C44&amp;"")</f>
        <v/>
      </c>
      <c r="C38" s="96" t="str">
        <f>IF($A38="","",'Carnet de notes'!$D44)</f>
        <v/>
      </c>
      <c r="D38" s="95" t="str">
        <f>IF($A38="","",'Carnet de notes'!$E44&amp;"")</f>
        <v/>
      </c>
      <c r="E38" s="95" t="str">
        <f t="shared" si="0"/>
        <v/>
      </c>
      <c r="F38" s="95" t="str">
        <f t="shared" si="1"/>
        <v/>
      </c>
      <c r="G38" s="95" t="str">
        <f>IF($A38="","",'Carnet de notes'!$L44&amp;"")</f>
        <v/>
      </c>
      <c r="H38" s="95" t="str">
        <f t="shared" si="2"/>
        <v/>
      </c>
      <c r="I38" s="95" t="str">
        <f>IF(NOT(ISNUMBER($K38)),"",INDEX(Habiletés!$J$7:$J$46,$K38)&amp;"")</f>
        <v/>
      </c>
      <c r="K38" s="94" t="str">
        <f>IF($A38="","",IFERROR(MATCH($A38,Habiletés!$A$7:$A$46,0),""))</f>
        <v/>
      </c>
      <c r="L38" s="94" t="str">
        <f>IF(OR($A38="",'Carnet de notes'!M44=""),"",IF('Carnet de notes'!M$3="","Travail 1",'Carnet de notes'!M$3)&amp;" "&amp;IF(ISNUMBER('Carnet de notes'!M44),SUBSTITUTE(TEXT('Carnet de notes'!M44/('Carnet de notes'!M$6+100*('Carnet de notes'!M$6="")),"0%"),"%"," %"),IF('Carnet de notes'!M44="M","manquant","exempté"))&amp;"; ")</f>
        <v/>
      </c>
      <c r="M38" s="94" t="str">
        <f>IF(OR($A38="",'Carnet de notes'!N44=""),"",IF('Carnet de notes'!N$3="","Travail 2",'Carnet de notes'!N$3)&amp;" "&amp;IF(ISNUMBER('Carnet de notes'!N44),SUBSTITUTE(TEXT('Carnet de notes'!N44/('Carnet de notes'!N$6+100*('Carnet de notes'!N$6="")),"0%"),"%"," %"),IF('Carnet de notes'!N44="M","manquant","exempté"))&amp;"; ")</f>
        <v/>
      </c>
      <c r="N38" s="94" t="str">
        <f>IF(OR($A38="",'Carnet de notes'!O44=""),"",IF('Carnet de notes'!O$3="","Travail 3",'Carnet de notes'!O$3)&amp;" "&amp;IF(ISNUMBER('Carnet de notes'!O44),SUBSTITUTE(TEXT('Carnet de notes'!O44/('Carnet de notes'!O$6+100*('Carnet de notes'!O$6="")),"0%"),"%"," %"),IF('Carnet de notes'!O44="M","manquant","exempté"))&amp;"; ")</f>
        <v/>
      </c>
      <c r="O38" s="94" t="str">
        <f>IF(OR($A38="",'Carnet de notes'!P44=""),"",IF('Carnet de notes'!P$3="","Travail 4",'Carnet de notes'!P$3)&amp;" "&amp;IF(ISNUMBER('Carnet de notes'!P44),SUBSTITUTE(TEXT('Carnet de notes'!P44/('Carnet de notes'!P$6+100*('Carnet de notes'!P$6="")),"0%"),"%"," %"),IF('Carnet de notes'!P44="M","manquant","exempté"))&amp;"; ")</f>
        <v/>
      </c>
      <c r="P38" s="94" t="str">
        <f>IF(OR($A38="",'Carnet de notes'!Q44=""),"",IF('Carnet de notes'!Q$3="","Travail 5",'Carnet de notes'!Q$3)&amp;" "&amp;IF(ISNUMBER('Carnet de notes'!Q44),SUBSTITUTE(TEXT('Carnet de notes'!Q44/('Carnet de notes'!Q$6+100*('Carnet de notes'!Q$6="")),"0%"),"%"," %"),IF('Carnet de notes'!Q44="M","manquant","exempté"))&amp;"; ")</f>
        <v/>
      </c>
      <c r="Q38" s="94" t="str">
        <f>IF(OR($A38="",'Carnet de notes'!R44=""),"",IF('Carnet de notes'!R$3="","Travail 6",'Carnet de notes'!R$3)&amp;" "&amp;IF(ISNUMBER('Carnet de notes'!R44),SUBSTITUTE(TEXT('Carnet de notes'!R44/('Carnet de notes'!R$6+100*('Carnet de notes'!R$6="")),"0%"),"%"," %"),IF('Carnet de notes'!R44="M","manquant","exempté"))&amp;"; ")</f>
        <v/>
      </c>
      <c r="R38" s="94" t="str">
        <f>IF(OR($A38="",'Carnet de notes'!S44=""),"",IF('Carnet de notes'!S$3="","Travail 7",'Carnet de notes'!S$3)&amp;" "&amp;IF(ISNUMBER('Carnet de notes'!S44),SUBSTITUTE(TEXT('Carnet de notes'!S44/('Carnet de notes'!S$6+100*('Carnet de notes'!S$6="")),"0%"),"%"," %"),IF('Carnet de notes'!S44="M","manquant","exempté"))&amp;"; ")</f>
        <v/>
      </c>
      <c r="S38" s="94" t="str">
        <f>IF(OR($A38="",'Carnet de notes'!T44=""),"",IF('Carnet de notes'!T$3="","Travail 8",'Carnet de notes'!T$3)&amp;" "&amp;IF(ISNUMBER('Carnet de notes'!T44),SUBSTITUTE(TEXT('Carnet de notes'!T44/('Carnet de notes'!T$6+100*('Carnet de notes'!T$6="")),"0%"),"%"," %"),IF('Carnet de notes'!T44="M","manquant","exempté"))&amp;"; ")</f>
        <v/>
      </c>
      <c r="T38" s="94" t="str">
        <f>IF(OR($A38="",'Carnet de notes'!U44=""),"",IF('Carnet de notes'!U$3="","Travail 9",'Carnet de notes'!U$3)&amp;" "&amp;IF(ISNUMBER('Carnet de notes'!U44),SUBSTITUTE(TEXT('Carnet de notes'!U44/('Carnet de notes'!U$6+100*('Carnet de notes'!U$6="")),"0%"),"%"," %"),IF('Carnet de notes'!U44="M","manquant","exempté"))&amp;"; ")</f>
        <v/>
      </c>
      <c r="U38" s="94" t="str">
        <f>IF(OR($A38="",'Carnet de notes'!V44=""),"",IF('Carnet de notes'!V$3="","Travail 10",'Carnet de notes'!V$3)&amp;" "&amp;IF(ISNUMBER('Carnet de notes'!V44),SUBSTITUTE(TEXT('Carnet de notes'!V44/('Carnet de notes'!V$6+100*('Carnet de notes'!V$6="")),"0%"),"%"," %"),IF('Carnet de notes'!V44="M","manquant","exempté"))&amp;"; ")</f>
        <v/>
      </c>
      <c r="V38" s="94" t="str">
        <f>IF(OR($A38="",'Carnet de notes'!W44=""),"",IF('Carnet de notes'!W$3="","Travail 11",'Carnet de notes'!W$3)&amp;" "&amp;IF(ISNUMBER('Carnet de notes'!W44),SUBSTITUTE(TEXT('Carnet de notes'!W44/('Carnet de notes'!W$6+100*('Carnet de notes'!W$6="")),"0%"),"%"," %"),IF('Carnet de notes'!W44="M","manquant","exempté"))&amp;"; ")</f>
        <v/>
      </c>
      <c r="W38" s="94" t="str">
        <f>IF(OR($A38="",'Carnet de notes'!X44=""),"",IF('Carnet de notes'!X$3="","Travail 12",'Carnet de notes'!X$3)&amp;" "&amp;IF(ISNUMBER('Carnet de notes'!X44),SUBSTITUTE(TEXT('Carnet de notes'!X44/('Carnet de notes'!X$6+100*('Carnet de notes'!X$6="")),"0%"),"%"," %"),IF('Carnet de notes'!X44="M","manquant","exempté"))&amp;"; ")</f>
        <v/>
      </c>
      <c r="X38" s="94" t="str">
        <f>IF(OR($A38="",'Carnet de notes'!Y44=""),"",IF('Carnet de notes'!Y$3="","Travail 13",'Carnet de notes'!Y$3)&amp;" "&amp;IF(ISNUMBER('Carnet de notes'!Y44),SUBSTITUTE(TEXT('Carnet de notes'!Y44/('Carnet de notes'!Y$6+100*('Carnet de notes'!Y$6="")),"0%"),"%"," %"),IF('Carnet de notes'!Y44="M","manquant","exempté"))&amp;"; ")</f>
        <v/>
      </c>
      <c r="Y38" s="94" t="str">
        <f>IF(OR($A38="",'Carnet de notes'!Z44=""),"",IF('Carnet de notes'!Z$3="","Travail 14",'Carnet de notes'!Z$3)&amp;" "&amp;IF(ISNUMBER('Carnet de notes'!Z44),SUBSTITUTE(TEXT('Carnet de notes'!Z44/('Carnet de notes'!Z$6+100*('Carnet de notes'!Z$6="")),"0%"),"%"," %"),IF('Carnet de notes'!Z44="M","manquant","exempté"))&amp;"; ")</f>
        <v/>
      </c>
      <c r="Z38" s="94" t="str">
        <f>IF(OR($A38="",'Carnet de notes'!AA44=""),"",IF('Carnet de notes'!AA$3="","Travail 15",'Carnet de notes'!AA$3)&amp;" "&amp;IF(ISNUMBER('Carnet de notes'!AA44),SUBSTITUTE(TEXT('Carnet de notes'!AA44/('Carnet de notes'!AA$6+100*('Carnet de notes'!AA$6="")),"0%"),"%"," %"),IF('Carnet de notes'!AA44="M","manquant","exempté"))&amp;"; ")</f>
        <v/>
      </c>
      <c r="AA38" s="94" t="str">
        <f>IF(OR($A38="",'Carnet de notes'!AB44=""),"",IF('Carnet de notes'!AB$3="","Travail 16",'Carnet de notes'!AB$3)&amp;" "&amp;IF(ISNUMBER('Carnet de notes'!AB44),SUBSTITUTE(TEXT('Carnet de notes'!AB44/('Carnet de notes'!AB$6+100*('Carnet de notes'!AB$6="")),"0%"),"%"," %"),IF('Carnet de notes'!AB44="M","manquant","exempté"))&amp;"; ")</f>
        <v/>
      </c>
      <c r="AB38" s="94" t="str">
        <f>IF(OR($A38="",'Carnet de notes'!AC44=""),"",IF('Carnet de notes'!AC$3="","Travail 17",'Carnet de notes'!AC$3)&amp;" "&amp;IF(ISNUMBER('Carnet de notes'!AC44),SUBSTITUTE(TEXT('Carnet de notes'!AC44/('Carnet de notes'!AC$6+100*('Carnet de notes'!AC$6="")),"0%"),"%"," %"),IF('Carnet de notes'!AC44="M","manquant","exempté"))&amp;"; ")</f>
        <v/>
      </c>
      <c r="AC38" s="94" t="str">
        <f>IF(OR($A38="",'Carnet de notes'!AD44=""),"",IF('Carnet de notes'!AD$3="","Travail 18",'Carnet de notes'!AD$3)&amp;" "&amp;IF(ISNUMBER('Carnet de notes'!AD44),SUBSTITUTE(TEXT('Carnet de notes'!AD44/('Carnet de notes'!AD$6+100*('Carnet de notes'!AD$6="")),"0%"),"%"," %"),IF('Carnet de notes'!AD44="M","manquant","exempté"))&amp;"; ")</f>
        <v/>
      </c>
      <c r="AD38" s="94" t="str">
        <f>IF(OR($A38="",'Carnet de notes'!AE44=""),"",IF('Carnet de notes'!AE$3="","Travail 19",'Carnet de notes'!AE$3)&amp;" "&amp;IF(ISNUMBER('Carnet de notes'!AE44),SUBSTITUTE(TEXT('Carnet de notes'!AE44/('Carnet de notes'!AE$6+100*('Carnet de notes'!AE$6="")),"0%"),"%"," %"),IF('Carnet de notes'!AE44="M","manquant","exempté"))&amp;"; ")</f>
        <v/>
      </c>
      <c r="AE38" s="94" t="str">
        <f>IF(OR($A38="",'Carnet de notes'!AF44=""),"",IF('Carnet de notes'!AF$3="","Travail 20",'Carnet de notes'!AF$3)&amp;" "&amp;IF(ISNUMBER('Carnet de notes'!AF44),SUBSTITUTE(TEXT('Carnet de notes'!AF44/('Carnet de notes'!AF$6+100*('Carnet de notes'!AF$6="")),"0%"),"%"," %"),IF('Carnet de notes'!AF44="M","manquant","exempté"))&amp;"; ")</f>
        <v/>
      </c>
      <c r="AF38" s="94" t="str">
        <f>IF(OR($A38="",'Carnet de notes'!AG44=""),"",IF('Carnet de notes'!AG$3="","Travail 21",'Carnet de notes'!AG$3)&amp;" "&amp;IF(ISNUMBER('Carnet de notes'!AG44),SUBSTITUTE(TEXT('Carnet de notes'!AG44/('Carnet de notes'!AG$6+100*('Carnet de notes'!AG$6="")),"0%"),"%"," %"),IF('Carnet de notes'!AG44="M","manquant","exempté"))&amp;"; ")</f>
        <v/>
      </c>
      <c r="AG38" s="94" t="str">
        <f>IF(OR($A38="",'Carnet de notes'!AH44=""),"",IF('Carnet de notes'!AH$3="","Travail 22",'Carnet de notes'!AH$3)&amp;" "&amp;IF(ISNUMBER('Carnet de notes'!AH44),SUBSTITUTE(TEXT('Carnet de notes'!AH44/('Carnet de notes'!AH$6+100*('Carnet de notes'!AH$6="")),"0%"),"%"," %"),IF('Carnet de notes'!AH44="M","manquant","exempté"))&amp;"; ")</f>
        <v/>
      </c>
      <c r="AH38" s="94" t="str">
        <f>IF(OR($A38="",'Carnet de notes'!AI44=""),"",IF('Carnet de notes'!AI$3="","Travail 23",'Carnet de notes'!AI$3)&amp;" "&amp;IF(ISNUMBER('Carnet de notes'!AI44),SUBSTITUTE(TEXT('Carnet de notes'!AI44/('Carnet de notes'!AI$6+100*('Carnet de notes'!AI$6="")),"0%"),"%"," %"),IF('Carnet de notes'!AI44="M","manquant","exempté"))&amp;"; ")</f>
        <v/>
      </c>
      <c r="AI38" s="94" t="str">
        <f>IF(OR($A38="",'Carnet de notes'!AJ44=""),"",IF('Carnet de notes'!AJ$3="","Travail 24",'Carnet de notes'!AJ$3)&amp;" "&amp;IF(ISNUMBER('Carnet de notes'!AJ44),SUBSTITUTE(TEXT('Carnet de notes'!AJ44/('Carnet de notes'!AJ$6+100*('Carnet de notes'!AJ$6="")),"0%"),"%"," %"),IF('Carnet de notes'!AJ44="M","manquant","exempté"))&amp;"; ")</f>
        <v/>
      </c>
      <c r="AJ38" s="94" t="str">
        <f>IF(OR($A38="",'Carnet de notes'!AK44=""),"",IF('Carnet de notes'!AK$3="","Travail 25",'Carnet de notes'!AK$3)&amp;" "&amp;IF(ISNUMBER('Carnet de notes'!AK44),SUBSTITUTE(TEXT('Carnet de notes'!AK44/('Carnet de notes'!AK$6+100*('Carnet de notes'!AK$6="")),"0%"),"%"," %"),IF('Carnet de notes'!AK44="M","manquant","exempté"))&amp;"; ")</f>
        <v/>
      </c>
      <c r="AK38" s="94" t="str">
        <f>IF(OR($A38="",'Carnet de notes'!AL44=""),"",IF('Carnet de notes'!AL$3="","Travail 26",'Carnet de notes'!AL$3)&amp;" "&amp;IF(ISNUMBER('Carnet de notes'!AL44),SUBSTITUTE(TEXT('Carnet de notes'!AL44/('Carnet de notes'!AL$6+100*('Carnet de notes'!AL$6="")),"0%"),"%"," %"),IF('Carnet de notes'!AL44="M","manquant","exempté"))&amp;"; ")</f>
        <v/>
      </c>
      <c r="AL38" s="94" t="str">
        <f>IF(OR($A38="",'Carnet de notes'!AM44=""),"",IF('Carnet de notes'!AM$3="","Travail 27",'Carnet de notes'!AM$3)&amp;" "&amp;IF(ISNUMBER('Carnet de notes'!AM44),SUBSTITUTE(TEXT('Carnet de notes'!AM44/('Carnet de notes'!AM$6+100*('Carnet de notes'!AM$6="")),"0%"),"%"," %"),IF('Carnet de notes'!AM44="M","manquant","exempté"))&amp;"; ")</f>
        <v/>
      </c>
      <c r="AM38" s="94" t="str">
        <f>IF(OR($A38="",'Carnet de notes'!AN44=""),"",IF('Carnet de notes'!AN$3="","Travail 28",'Carnet de notes'!AN$3)&amp;" "&amp;IF(ISNUMBER('Carnet de notes'!AN44),SUBSTITUTE(TEXT('Carnet de notes'!AN44/('Carnet de notes'!AN$6+100*('Carnet de notes'!AN$6="")),"0%"),"%"," %"),IF('Carnet de notes'!AN44="M","manquant","exempté"))&amp;"; ")</f>
        <v/>
      </c>
      <c r="AN38" s="94" t="str">
        <f>IF(OR($A38="",'Carnet de notes'!AO44=""),"",IF('Carnet de notes'!AO$3="","Travail 29",'Carnet de notes'!AO$3)&amp;" "&amp;IF(ISNUMBER('Carnet de notes'!AO44),SUBSTITUTE(TEXT('Carnet de notes'!AO44/('Carnet de notes'!AO$6+100*('Carnet de notes'!AO$6="")),"0%"),"%"," %"),IF('Carnet de notes'!AO44="M","manquant","exempté"))&amp;"; ")</f>
        <v/>
      </c>
      <c r="AO38" s="94" t="str">
        <f>IF(OR($A38="",'Carnet de notes'!AP44=""),"",IF('Carnet de notes'!AP$3="","Travail 30",'Carnet de notes'!AP$3)&amp;" "&amp;IF(ISNUMBER('Carnet de notes'!AP44),SUBSTITUTE(TEXT('Carnet de notes'!AP44/('Carnet de notes'!AP$6+100*('Carnet de notes'!AP$6="")),"0%"),"%"," %"),IF('Carnet de notes'!AP44="M","manquant","exempté"))&amp;"; ")</f>
        <v/>
      </c>
      <c r="AP38" s="94" t="str">
        <f>IF(OR($A38="",'Carnet de notes'!AQ44=""),"",IF('Carnet de notes'!AQ$3="","Travail 31",'Carnet de notes'!AQ$3)&amp;" "&amp;IF(ISNUMBER('Carnet de notes'!AQ44),SUBSTITUTE(TEXT('Carnet de notes'!AQ44/('Carnet de notes'!AQ$6+100*('Carnet de notes'!AQ$6="")),"0%"),"%"," %"),IF('Carnet de notes'!AQ44="M","manquant","exempté"))&amp;"; ")</f>
        <v/>
      </c>
      <c r="AQ38" s="94" t="str">
        <f>IF(OR($A38="",'Carnet de notes'!AR44=""),"",IF('Carnet de notes'!AR$3="","Travail 32",'Carnet de notes'!AR$3)&amp;" "&amp;IF(ISNUMBER('Carnet de notes'!AR44),SUBSTITUTE(TEXT('Carnet de notes'!AR44/('Carnet de notes'!AR$6+100*('Carnet de notes'!AR$6="")),"0%"),"%"," %"),IF('Carnet de notes'!AR44="M","manquant","exempté"))&amp;"; ")</f>
        <v/>
      </c>
      <c r="AR38" s="94" t="str">
        <f>IF(OR($A38="",'Carnet de notes'!AS44=""),"",IF('Carnet de notes'!AS$3="","Travail 33",'Carnet de notes'!AS$3)&amp;" "&amp;IF(ISNUMBER('Carnet de notes'!AS44),SUBSTITUTE(TEXT('Carnet de notes'!AS44/('Carnet de notes'!AS$6+100*('Carnet de notes'!AS$6="")),"0%"),"%"," %"),IF('Carnet de notes'!AS44="M","manquant","exempté"))&amp;"; ")</f>
        <v/>
      </c>
      <c r="AS38" s="94" t="str">
        <f>IF(OR($A38="",'Carnet de notes'!AT44=""),"",IF('Carnet de notes'!AT$3="","Travail 34",'Carnet de notes'!AT$3)&amp;" "&amp;IF(ISNUMBER('Carnet de notes'!AT44),SUBSTITUTE(TEXT('Carnet de notes'!AT44/('Carnet de notes'!AT$6+100*('Carnet de notes'!AT$6="")),"0%"),"%"," %"),IF('Carnet de notes'!AT44="M","manquant","exempté"))&amp;"; ")</f>
        <v/>
      </c>
      <c r="AT38" s="94" t="str">
        <f>IF(OR($A38="",'Carnet de notes'!AU44=""),"",IF('Carnet de notes'!AU$3="","Travail 35",'Carnet de notes'!AU$3)&amp;" "&amp;IF(ISNUMBER('Carnet de notes'!AU44),SUBSTITUTE(TEXT('Carnet de notes'!AU44/('Carnet de notes'!AU$6+100*('Carnet de notes'!AU$6="")),"0%"),"%"," %"),IF('Carnet de notes'!AU44="M","manquant","exempté"))&amp;"; ")</f>
        <v/>
      </c>
      <c r="AU38" s="94" t="str">
        <f>IF(OR($A38="",'Carnet de notes'!AV44=""),"",IF('Carnet de notes'!AV$3="","Travail 36",'Carnet de notes'!AV$3)&amp;" "&amp;IF(ISNUMBER('Carnet de notes'!AV44),SUBSTITUTE(TEXT('Carnet de notes'!AV44/('Carnet de notes'!AV$6+100*('Carnet de notes'!AV$6="")),"0%"),"%"," %"),IF('Carnet de notes'!AV44="M","manquant","exempté"))&amp;"; ")</f>
        <v/>
      </c>
      <c r="AV38" s="94" t="str">
        <f>IF(OR($A38="",'Carnet de notes'!AW44=""),"",IF('Carnet de notes'!AW$3="","Travail 37",'Carnet de notes'!AW$3)&amp;" "&amp;IF(ISNUMBER('Carnet de notes'!AW44),SUBSTITUTE(TEXT('Carnet de notes'!AW44/('Carnet de notes'!AW$6+100*('Carnet de notes'!AW$6="")),"0%"),"%"," %"),IF('Carnet de notes'!AW44="M","manquant","exempté"))&amp;"; ")</f>
        <v/>
      </c>
      <c r="AW38" s="94" t="str">
        <f>IF(OR($A38="",'Carnet de notes'!AX44=""),"",IF('Carnet de notes'!AX$3="","Travail 38",'Carnet de notes'!AX$3)&amp;" "&amp;IF(ISNUMBER('Carnet de notes'!AX44),SUBSTITUTE(TEXT('Carnet de notes'!AX44/('Carnet de notes'!AX$6+100*('Carnet de notes'!AX$6="")),"0%"),"%"," %"),IF('Carnet de notes'!AX44="M","manquant","exempté"))&amp;"; ")</f>
        <v/>
      </c>
      <c r="AX38" s="94" t="str">
        <f>IF(OR($A38="",'Carnet de notes'!AY44=""),"",IF('Carnet de notes'!AY$3="","Travail 39",'Carnet de notes'!AY$3)&amp;" "&amp;IF(ISNUMBER('Carnet de notes'!AY44),SUBSTITUTE(TEXT('Carnet de notes'!AY44/('Carnet de notes'!AY$6+100*('Carnet de notes'!AY$6="")),"0%"),"%"," %"),IF('Carnet de notes'!AY44="M","manquant","exempté"))&amp;"; ")</f>
        <v/>
      </c>
      <c r="AY38" s="94" t="str">
        <f>IF(OR($A38="",'Carnet de notes'!AZ44=""),"",IF('Carnet de notes'!AZ$3="","Travail 40",'Carnet de notes'!AZ$3)&amp;" "&amp;IF(ISNUMBER('Carnet de notes'!AZ44),SUBSTITUTE(TEXT('Carnet de notes'!AZ44/('Carnet de notes'!AZ$6+100*('Carnet de notes'!AZ$6="")),"0%"),"%"," %"),IF('Carnet de notes'!AZ44="M","manquant","exempté"))&amp;"; ")</f>
        <v/>
      </c>
      <c r="AZ38" s="94" t="str">
        <f>IF($A38="","",IF(ISNUMBER('Carnet de notes'!F44),'Carnet de notes'!F$3&amp;" "&amp;SUBSTITUTE(TEXT('Carnet de notes'!F44,"0%"),"%"," %")&amp;"; ","")&amp;IF(ISNUMBER('Carnet de notes'!G44),'Carnet de notes'!G$3&amp;" "&amp;SUBSTITUTE(TEXT('Carnet de notes'!G44,"0%"),"%"," %")&amp;"; ","")&amp;IF(ISNUMBER('Carnet de notes'!H44),'Carnet de notes'!H$3&amp;" "&amp;SUBSTITUTE(TEXT('Carnet de notes'!H44,"0%"),"%"," %")&amp;"; ","")&amp;IF(ISNUMBER('Carnet de notes'!I44),'Carnet de notes'!I$3&amp;" "&amp;SUBSTITUTE(TEXT('Carnet de notes'!I44,"0%"),"%"," %")&amp;"; ","")&amp;IF(ISNUMBER('Carnet de notes'!J44),'Carnet de notes'!J$3&amp;" "&amp;SUBSTITUTE(TEXT('Carnet de notes'!J44,"0%"),"%"," %")&amp;"; ","")&amp;IF(ISNUMBER('Carnet de notes'!K44),'Carnet de notes'!K$3&amp;" "&amp;SUBSTITUTE(TEXT('Carnet de notes'!K44,"0%"),"%"," %")&amp;"; ",""))</f>
        <v/>
      </c>
      <c r="BA38" s="94" t="str">
        <f t="shared" si="3"/>
        <v/>
      </c>
      <c r="BB38" s="94" t="str">
        <f>IF(NOT(ISNUMBER($K38)),"",IF(INDEX(Habiletés!$C$7:$C$46,$K38)="","","Utilisation du français oral "&amp;INDEX(Habiletés!$C$7:$C$46,$K38)&amp;"; ")&amp;IF(INDEX(Habiletés!$D$7:$D$46,$K38)="","","Fiabilité "&amp;INDEX(Habiletés!$D$7:$D$46,$K38)&amp;"; ")&amp;IF(INDEX(Habiletés!$E$7:$E$46,$K38)="","","Sens de l'organisation "&amp;INDEX(Habiletés!$E$7:$E$46,$K38)&amp;"; ")&amp;IF(INDEX(Habiletés!$F$7:$F$46,$K38)="","","Autonomie "&amp;INDEX(Habiletés!$F$7:$F$46,$K38)&amp;"; ")&amp;IF(INDEX(Habiletés!$G$7:$G$46,$K38)="","","Esprit de collaboration "&amp;INDEX(Habiletés!$G$7:$G$46,$K38)&amp;"; ")&amp;IF(INDEX(Habiletés!$H$7:$H$46,$K38)="","","Sens de l'initiative "&amp;INDEX(Habiletés!$H$7:$H$46,$K38)&amp;"; ")&amp;IF(INDEX(Habiletés!$I$7:$I$46,$K38)="","","Autorégulation "&amp;INDEX(Habiletés!$I$7:$I$46,$K38)&amp;"; "))</f>
        <v/>
      </c>
    </row>
    <row r="39" spans="1:54" ht="62" customHeight="1" x14ac:dyDescent="0.45">
      <c r="A39" s="95" t="str">
        <f>IF('Carnet de notes'!$B45="","",'Carnet de notes'!$A45)</f>
        <v/>
      </c>
      <c r="B39" s="95" t="str">
        <f>IF($A39="","",'Carnet de notes'!$C45&amp;"")</f>
        <v/>
      </c>
      <c r="C39" s="96" t="str">
        <f>IF($A39="","",'Carnet de notes'!$D45)</f>
        <v/>
      </c>
      <c r="D39" s="95" t="str">
        <f>IF($A39="","",'Carnet de notes'!$E45&amp;"")</f>
        <v/>
      </c>
      <c r="E39" s="95" t="str">
        <f t="shared" si="0"/>
        <v/>
      </c>
      <c r="F39" s="95" t="str">
        <f t="shared" si="1"/>
        <v/>
      </c>
      <c r="G39" s="95" t="str">
        <f>IF($A39="","",'Carnet de notes'!$L45&amp;"")</f>
        <v/>
      </c>
      <c r="H39" s="95" t="str">
        <f t="shared" si="2"/>
        <v/>
      </c>
      <c r="I39" s="95" t="str">
        <f>IF(NOT(ISNUMBER($K39)),"",INDEX(Habiletés!$J$7:$J$46,$K39)&amp;"")</f>
        <v/>
      </c>
      <c r="K39" s="94" t="str">
        <f>IF($A39="","",IFERROR(MATCH($A39,Habiletés!$A$7:$A$46,0),""))</f>
        <v/>
      </c>
      <c r="L39" s="94" t="str">
        <f>IF(OR($A39="",'Carnet de notes'!M45=""),"",IF('Carnet de notes'!M$3="","Travail 1",'Carnet de notes'!M$3)&amp;" "&amp;IF(ISNUMBER('Carnet de notes'!M45),SUBSTITUTE(TEXT('Carnet de notes'!M45/('Carnet de notes'!M$6+100*('Carnet de notes'!M$6="")),"0%"),"%"," %"),IF('Carnet de notes'!M45="M","manquant","exempté"))&amp;"; ")</f>
        <v/>
      </c>
      <c r="M39" s="94" t="str">
        <f>IF(OR($A39="",'Carnet de notes'!N45=""),"",IF('Carnet de notes'!N$3="","Travail 2",'Carnet de notes'!N$3)&amp;" "&amp;IF(ISNUMBER('Carnet de notes'!N45),SUBSTITUTE(TEXT('Carnet de notes'!N45/('Carnet de notes'!N$6+100*('Carnet de notes'!N$6="")),"0%"),"%"," %"),IF('Carnet de notes'!N45="M","manquant","exempté"))&amp;"; ")</f>
        <v/>
      </c>
      <c r="N39" s="94" t="str">
        <f>IF(OR($A39="",'Carnet de notes'!O45=""),"",IF('Carnet de notes'!O$3="","Travail 3",'Carnet de notes'!O$3)&amp;" "&amp;IF(ISNUMBER('Carnet de notes'!O45),SUBSTITUTE(TEXT('Carnet de notes'!O45/('Carnet de notes'!O$6+100*('Carnet de notes'!O$6="")),"0%"),"%"," %"),IF('Carnet de notes'!O45="M","manquant","exempté"))&amp;"; ")</f>
        <v/>
      </c>
      <c r="O39" s="94" t="str">
        <f>IF(OR($A39="",'Carnet de notes'!P45=""),"",IF('Carnet de notes'!P$3="","Travail 4",'Carnet de notes'!P$3)&amp;" "&amp;IF(ISNUMBER('Carnet de notes'!P45),SUBSTITUTE(TEXT('Carnet de notes'!P45/('Carnet de notes'!P$6+100*('Carnet de notes'!P$6="")),"0%"),"%"," %"),IF('Carnet de notes'!P45="M","manquant","exempté"))&amp;"; ")</f>
        <v/>
      </c>
      <c r="P39" s="94" t="str">
        <f>IF(OR($A39="",'Carnet de notes'!Q45=""),"",IF('Carnet de notes'!Q$3="","Travail 5",'Carnet de notes'!Q$3)&amp;" "&amp;IF(ISNUMBER('Carnet de notes'!Q45),SUBSTITUTE(TEXT('Carnet de notes'!Q45/('Carnet de notes'!Q$6+100*('Carnet de notes'!Q$6="")),"0%"),"%"," %"),IF('Carnet de notes'!Q45="M","manquant","exempté"))&amp;"; ")</f>
        <v/>
      </c>
      <c r="Q39" s="94" t="str">
        <f>IF(OR($A39="",'Carnet de notes'!R45=""),"",IF('Carnet de notes'!R$3="","Travail 6",'Carnet de notes'!R$3)&amp;" "&amp;IF(ISNUMBER('Carnet de notes'!R45),SUBSTITUTE(TEXT('Carnet de notes'!R45/('Carnet de notes'!R$6+100*('Carnet de notes'!R$6="")),"0%"),"%"," %"),IF('Carnet de notes'!R45="M","manquant","exempté"))&amp;"; ")</f>
        <v/>
      </c>
      <c r="R39" s="94" t="str">
        <f>IF(OR($A39="",'Carnet de notes'!S45=""),"",IF('Carnet de notes'!S$3="","Travail 7",'Carnet de notes'!S$3)&amp;" "&amp;IF(ISNUMBER('Carnet de notes'!S45),SUBSTITUTE(TEXT('Carnet de notes'!S45/('Carnet de notes'!S$6+100*('Carnet de notes'!S$6="")),"0%"),"%"," %"),IF('Carnet de notes'!S45="M","manquant","exempté"))&amp;"; ")</f>
        <v/>
      </c>
      <c r="S39" s="94" t="str">
        <f>IF(OR($A39="",'Carnet de notes'!T45=""),"",IF('Carnet de notes'!T$3="","Travail 8",'Carnet de notes'!T$3)&amp;" "&amp;IF(ISNUMBER('Carnet de notes'!T45),SUBSTITUTE(TEXT('Carnet de notes'!T45/('Carnet de notes'!T$6+100*('Carnet de notes'!T$6="")),"0%"),"%"," %"),IF('Carnet de notes'!T45="M","manquant","exempté"))&amp;"; ")</f>
        <v/>
      </c>
      <c r="T39" s="94" t="str">
        <f>IF(OR($A39="",'Carnet de notes'!U45=""),"",IF('Carnet de notes'!U$3="","Travail 9",'Carnet de notes'!U$3)&amp;" "&amp;IF(ISNUMBER('Carnet de notes'!U45),SUBSTITUTE(TEXT('Carnet de notes'!U45/('Carnet de notes'!U$6+100*('Carnet de notes'!U$6="")),"0%"),"%"," %"),IF('Carnet de notes'!U45="M","manquant","exempté"))&amp;"; ")</f>
        <v/>
      </c>
      <c r="U39" s="94" t="str">
        <f>IF(OR($A39="",'Carnet de notes'!V45=""),"",IF('Carnet de notes'!V$3="","Travail 10",'Carnet de notes'!V$3)&amp;" "&amp;IF(ISNUMBER('Carnet de notes'!V45),SUBSTITUTE(TEXT('Carnet de notes'!V45/('Carnet de notes'!V$6+100*('Carnet de notes'!V$6="")),"0%"),"%"," %"),IF('Carnet de notes'!V45="M","manquant","exempté"))&amp;"; ")</f>
        <v/>
      </c>
      <c r="V39" s="94" t="str">
        <f>IF(OR($A39="",'Carnet de notes'!W45=""),"",IF('Carnet de notes'!W$3="","Travail 11",'Carnet de notes'!W$3)&amp;" "&amp;IF(ISNUMBER('Carnet de notes'!W45),SUBSTITUTE(TEXT('Carnet de notes'!W45/('Carnet de notes'!W$6+100*('Carnet de notes'!W$6="")),"0%"),"%"," %"),IF('Carnet de notes'!W45="M","manquant","exempté"))&amp;"; ")</f>
        <v/>
      </c>
      <c r="W39" s="94" t="str">
        <f>IF(OR($A39="",'Carnet de notes'!X45=""),"",IF('Carnet de notes'!X$3="","Travail 12",'Carnet de notes'!X$3)&amp;" "&amp;IF(ISNUMBER('Carnet de notes'!X45),SUBSTITUTE(TEXT('Carnet de notes'!X45/('Carnet de notes'!X$6+100*('Carnet de notes'!X$6="")),"0%"),"%"," %"),IF('Carnet de notes'!X45="M","manquant","exempté"))&amp;"; ")</f>
        <v/>
      </c>
      <c r="X39" s="94" t="str">
        <f>IF(OR($A39="",'Carnet de notes'!Y45=""),"",IF('Carnet de notes'!Y$3="","Travail 13",'Carnet de notes'!Y$3)&amp;" "&amp;IF(ISNUMBER('Carnet de notes'!Y45),SUBSTITUTE(TEXT('Carnet de notes'!Y45/('Carnet de notes'!Y$6+100*('Carnet de notes'!Y$6="")),"0%"),"%"," %"),IF('Carnet de notes'!Y45="M","manquant","exempté"))&amp;"; ")</f>
        <v/>
      </c>
      <c r="Y39" s="94" t="str">
        <f>IF(OR($A39="",'Carnet de notes'!Z45=""),"",IF('Carnet de notes'!Z$3="","Travail 14",'Carnet de notes'!Z$3)&amp;" "&amp;IF(ISNUMBER('Carnet de notes'!Z45),SUBSTITUTE(TEXT('Carnet de notes'!Z45/('Carnet de notes'!Z$6+100*('Carnet de notes'!Z$6="")),"0%"),"%"," %"),IF('Carnet de notes'!Z45="M","manquant","exempté"))&amp;"; ")</f>
        <v/>
      </c>
      <c r="Z39" s="94" t="str">
        <f>IF(OR($A39="",'Carnet de notes'!AA45=""),"",IF('Carnet de notes'!AA$3="","Travail 15",'Carnet de notes'!AA$3)&amp;" "&amp;IF(ISNUMBER('Carnet de notes'!AA45),SUBSTITUTE(TEXT('Carnet de notes'!AA45/('Carnet de notes'!AA$6+100*('Carnet de notes'!AA$6="")),"0%"),"%"," %"),IF('Carnet de notes'!AA45="M","manquant","exempté"))&amp;"; ")</f>
        <v/>
      </c>
      <c r="AA39" s="94" t="str">
        <f>IF(OR($A39="",'Carnet de notes'!AB45=""),"",IF('Carnet de notes'!AB$3="","Travail 16",'Carnet de notes'!AB$3)&amp;" "&amp;IF(ISNUMBER('Carnet de notes'!AB45),SUBSTITUTE(TEXT('Carnet de notes'!AB45/('Carnet de notes'!AB$6+100*('Carnet de notes'!AB$6="")),"0%"),"%"," %"),IF('Carnet de notes'!AB45="M","manquant","exempté"))&amp;"; ")</f>
        <v/>
      </c>
      <c r="AB39" s="94" t="str">
        <f>IF(OR($A39="",'Carnet de notes'!AC45=""),"",IF('Carnet de notes'!AC$3="","Travail 17",'Carnet de notes'!AC$3)&amp;" "&amp;IF(ISNUMBER('Carnet de notes'!AC45),SUBSTITUTE(TEXT('Carnet de notes'!AC45/('Carnet de notes'!AC$6+100*('Carnet de notes'!AC$6="")),"0%"),"%"," %"),IF('Carnet de notes'!AC45="M","manquant","exempté"))&amp;"; ")</f>
        <v/>
      </c>
      <c r="AC39" s="94" t="str">
        <f>IF(OR($A39="",'Carnet de notes'!AD45=""),"",IF('Carnet de notes'!AD$3="","Travail 18",'Carnet de notes'!AD$3)&amp;" "&amp;IF(ISNUMBER('Carnet de notes'!AD45),SUBSTITUTE(TEXT('Carnet de notes'!AD45/('Carnet de notes'!AD$6+100*('Carnet de notes'!AD$6="")),"0%"),"%"," %"),IF('Carnet de notes'!AD45="M","manquant","exempté"))&amp;"; ")</f>
        <v/>
      </c>
      <c r="AD39" s="94" t="str">
        <f>IF(OR($A39="",'Carnet de notes'!AE45=""),"",IF('Carnet de notes'!AE$3="","Travail 19",'Carnet de notes'!AE$3)&amp;" "&amp;IF(ISNUMBER('Carnet de notes'!AE45),SUBSTITUTE(TEXT('Carnet de notes'!AE45/('Carnet de notes'!AE$6+100*('Carnet de notes'!AE$6="")),"0%"),"%"," %"),IF('Carnet de notes'!AE45="M","manquant","exempté"))&amp;"; ")</f>
        <v/>
      </c>
      <c r="AE39" s="94" t="str">
        <f>IF(OR($A39="",'Carnet de notes'!AF45=""),"",IF('Carnet de notes'!AF$3="","Travail 20",'Carnet de notes'!AF$3)&amp;" "&amp;IF(ISNUMBER('Carnet de notes'!AF45),SUBSTITUTE(TEXT('Carnet de notes'!AF45/('Carnet de notes'!AF$6+100*('Carnet de notes'!AF$6="")),"0%"),"%"," %"),IF('Carnet de notes'!AF45="M","manquant","exempté"))&amp;"; ")</f>
        <v/>
      </c>
      <c r="AF39" s="94" t="str">
        <f>IF(OR($A39="",'Carnet de notes'!AG45=""),"",IF('Carnet de notes'!AG$3="","Travail 21",'Carnet de notes'!AG$3)&amp;" "&amp;IF(ISNUMBER('Carnet de notes'!AG45),SUBSTITUTE(TEXT('Carnet de notes'!AG45/('Carnet de notes'!AG$6+100*('Carnet de notes'!AG$6="")),"0%"),"%"," %"),IF('Carnet de notes'!AG45="M","manquant","exempté"))&amp;"; ")</f>
        <v/>
      </c>
      <c r="AG39" s="94" t="str">
        <f>IF(OR($A39="",'Carnet de notes'!AH45=""),"",IF('Carnet de notes'!AH$3="","Travail 22",'Carnet de notes'!AH$3)&amp;" "&amp;IF(ISNUMBER('Carnet de notes'!AH45),SUBSTITUTE(TEXT('Carnet de notes'!AH45/('Carnet de notes'!AH$6+100*('Carnet de notes'!AH$6="")),"0%"),"%"," %"),IF('Carnet de notes'!AH45="M","manquant","exempté"))&amp;"; ")</f>
        <v/>
      </c>
      <c r="AH39" s="94" t="str">
        <f>IF(OR($A39="",'Carnet de notes'!AI45=""),"",IF('Carnet de notes'!AI$3="","Travail 23",'Carnet de notes'!AI$3)&amp;" "&amp;IF(ISNUMBER('Carnet de notes'!AI45),SUBSTITUTE(TEXT('Carnet de notes'!AI45/('Carnet de notes'!AI$6+100*('Carnet de notes'!AI$6="")),"0%"),"%"," %"),IF('Carnet de notes'!AI45="M","manquant","exempté"))&amp;"; ")</f>
        <v/>
      </c>
      <c r="AI39" s="94" t="str">
        <f>IF(OR($A39="",'Carnet de notes'!AJ45=""),"",IF('Carnet de notes'!AJ$3="","Travail 24",'Carnet de notes'!AJ$3)&amp;" "&amp;IF(ISNUMBER('Carnet de notes'!AJ45),SUBSTITUTE(TEXT('Carnet de notes'!AJ45/('Carnet de notes'!AJ$6+100*('Carnet de notes'!AJ$6="")),"0%"),"%"," %"),IF('Carnet de notes'!AJ45="M","manquant","exempté"))&amp;"; ")</f>
        <v/>
      </c>
      <c r="AJ39" s="94" t="str">
        <f>IF(OR($A39="",'Carnet de notes'!AK45=""),"",IF('Carnet de notes'!AK$3="","Travail 25",'Carnet de notes'!AK$3)&amp;" "&amp;IF(ISNUMBER('Carnet de notes'!AK45),SUBSTITUTE(TEXT('Carnet de notes'!AK45/('Carnet de notes'!AK$6+100*('Carnet de notes'!AK$6="")),"0%"),"%"," %"),IF('Carnet de notes'!AK45="M","manquant","exempté"))&amp;"; ")</f>
        <v/>
      </c>
      <c r="AK39" s="94" t="str">
        <f>IF(OR($A39="",'Carnet de notes'!AL45=""),"",IF('Carnet de notes'!AL$3="","Travail 26",'Carnet de notes'!AL$3)&amp;" "&amp;IF(ISNUMBER('Carnet de notes'!AL45),SUBSTITUTE(TEXT('Carnet de notes'!AL45/('Carnet de notes'!AL$6+100*('Carnet de notes'!AL$6="")),"0%"),"%"," %"),IF('Carnet de notes'!AL45="M","manquant","exempté"))&amp;"; ")</f>
        <v/>
      </c>
      <c r="AL39" s="94" t="str">
        <f>IF(OR($A39="",'Carnet de notes'!AM45=""),"",IF('Carnet de notes'!AM$3="","Travail 27",'Carnet de notes'!AM$3)&amp;" "&amp;IF(ISNUMBER('Carnet de notes'!AM45),SUBSTITUTE(TEXT('Carnet de notes'!AM45/('Carnet de notes'!AM$6+100*('Carnet de notes'!AM$6="")),"0%"),"%"," %"),IF('Carnet de notes'!AM45="M","manquant","exempté"))&amp;"; ")</f>
        <v/>
      </c>
      <c r="AM39" s="94" t="str">
        <f>IF(OR($A39="",'Carnet de notes'!AN45=""),"",IF('Carnet de notes'!AN$3="","Travail 28",'Carnet de notes'!AN$3)&amp;" "&amp;IF(ISNUMBER('Carnet de notes'!AN45),SUBSTITUTE(TEXT('Carnet de notes'!AN45/('Carnet de notes'!AN$6+100*('Carnet de notes'!AN$6="")),"0%"),"%"," %"),IF('Carnet de notes'!AN45="M","manquant","exempté"))&amp;"; ")</f>
        <v/>
      </c>
      <c r="AN39" s="94" t="str">
        <f>IF(OR($A39="",'Carnet de notes'!AO45=""),"",IF('Carnet de notes'!AO$3="","Travail 29",'Carnet de notes'!AO$3)&amp;" "&amp;IF(ISNUMBER('Carnet de notes'!AO45),SUBSTITUTE(TEXT('Carnet de notes'!AO45/('Carnet de notes'!AO$6+100*('Carnet de notes'!AO$6="")),"0%"),"%"," %"),IF('Carnet de notes'!AO45="M","manquant","exempté"))&amp;"; ")</f>
        <v/>
      </c>
      <c r="AO39" s="94" t="str">
        <f>IF(OR($A39="",'Carnet de notes'!AP45=""),"",IF('Carnet de notes'!AP$3="","Travail 30",'Carnet de notes'!AP$3)&amp;" "&amp;IF(ISNUMBER('Carnet de notes'!AP45),SUBSTITUTE(TEXT('Carnet de notes'!AP45/('Carnet de notes'!AP$6+100*('Carnet de notes'!AP$6="")),"0%"),"%"," %"),IF('Carnet de notes'!AP45="M","manquant","exempté"))&amp;"; ")</f>
        <v/>
      </c>
      <c r="AP39" s="94" t="str">
        <f>IF(OR($A39="",'Carnet de notes'!AQ45=""),"",IF('Carnet de notes'!AQ$3="","Travail 31",'Carnet de notes'!AQ$3)&amp;" "&amp;IF(ISNUMBER('Carnet de notes'!AQ45),SUBSTITUTE(TEXT('Carnet de notes'!AQ45/('Carnet de notes'!AQ$6+100*('Carnet de notes'!AQ$6="")),"0%"),"%"," %"),IF('Carnet de notes'!AQ45="M","manquant","exempté"))&amp;"; ")</f>
        <v/>
      </c>
      <c r="AQ39" s="94" t="str">
        <f>IF(OR($A39="",'Carnet de notes'!AR45=""),"",IF('Carnet de notes'!AR$3="","Travail 32",'Carnet de notes'!AR$3)&amp;" "&amp;IF(ISNUMBER('Carnet de notes'!AR45),SUBSTITUTE(TEXT('Carnet de notes'!AR45/('Carnet de notes'!AR$6+100*('Carnet de notes'!AR$6="")),"0%"),"%"," %"),IF('Carnet de notes'!AR45="M","manquant","exempté"))&amp;"; ")</f>
        <v/>
      </c>
      <c r="AR39" s="94" t="str">
        <f>IF(OR($A39="",'Carnet de notes'!AS45=""),"",IF('Carnet de notes'!AS$3="","Travail 33",'Carnet de notes'!AS$3)&amp;" "&amp;IF(ISNUMBER('Carnet de notes'!AS45),SUBSTITUTE(TEXT('Carnet de notes'!AS45/('Carnet de notes'!AS$6+100*('Carnet de notes'!AS$6="")),"0%"),"%"," %"),IF('Carnet de notes'!AS45="M","manquant","exempté"))&amp;"; ")</f>
        <v/>
      </c>
      <c r="AS39" s="94" t="str">
        <f>IF(OR($A39="",'Carnet de notes'!AT45=""),"",IF('Carnet de notes'!AT$3="","Travail 34",'Carnet de notes'!AT$3)&amp;" "&amp;IF(ISNUMBER('Carnet de notes'!AT45),SUBSTITUTE(TEXT('Carnet de notes'!AT45/('Carnet de notes'!AT$6+100*('Carnet de notes'!AT$6="")),"0%"),"%"," %"),IF('Carnet de notes'!AT45="M","manquant","exempté"))&amp;"; ")</f>
        <v/>
      </c>
      <c r="AT39" s="94" t="str">
        <f>IF(OR($A39="",'Carnet de notes'!AU45=""),"",IF('Carnet de notes'!AU$3="","Travail 35",'Carnet de notes'!AU$3)&amp;" "&amp;IF(ISNUMBER('Carnet de notes'!AU45),SUBSTITUTE(TEXT('Carnet de notes'!AU45/('Carnet de notes'!AU$6+100*('Carnet de notes'!AU$6="")),"0%"),"%"," %"),IF('Carnet de notes'!AU45="M","manquant","exempté"))&amp;"; ")</f>
        <v/>
      </c>
      <c r="AU39" s="94" t="str">
        <f>IF(OR($A39="",'Carnet de notes'!AV45=""),"",IF('Carnet de notes'!AV$3="","Travail 36",'Carnet de notes'!AV$3)&amp;" "&amp;IF(ISNUMBER('Carnet de notes'!AV45),SUBSTITUTE(TEXT('Carnet de notes'!AV45/('Carnet de notes'!AV$6+100*('Carnet de notes'!AV$6="")),"0%"),"%"," %"),IF('Carnet de notes'!AV45="M","manquant","exempté"))&amp;"; ")</f>
        <v/>
      </c>
      <c r="AV39" s="94" t="str">
        <f>IF(OR($A39="",'Carnet de notes'!AW45=""),"",IF('Carnet de notes'!AW$3="","Travail 37",'Carnet de notes'!AW$3)&amp;" "&amp;IF(ISNUMBER('Carnet de notes'!AW45),SUBSTITUTE(TEXT('Carnet de notes'!AW45/('Carnet de notes'!AW$6+100*('Carnet de notes'!AW$6="")),"0%"),"%"," %"),IF('Carnet de notes'!AW45="M","manquant","exempté"))&amp;"; ")</f>
        <v/>
      </c>
      <c r="AW39" s="94" t="str">
        <f>IF(OR($A39="",'Carnet de notes'!AX45=""),"",IF('Carnet de notes'!AX$3="","Travail 38",'Carnet de notes'!AX$3)&amp;" "&amp;IF(ISNUMBER('Carnet de notes'!AX45),SUBSTITUTE(TEXT('Carnet de notes'!AX45/('Carnet de notes'!AX$6+100*('Carnet de notes'!AX$6="")),"0%"),"%"," %"),IF('Carnet de notes'!AX45="M","manquant","exempté"))&amp;"; ")</f>
        <v/>
      </c>
      <c r="AX39" s="94" t="str">
        <f>IF(OR($A39="",'Carnet de notes'!AY45=""),"",IF('Carnet de notes'!AY$3="","Travail 39",'Carnet de notes'!AY$3)&amp;" "&amp;IF(ISNUMBER('Carnet de notes'!AY45),SUBSTITUTE(TEXT('Carnet de notes'!AY45/('Carnet de notes'!AY$6+100*('Carnet de notes'!AY$6="")),"0%"),"%"," %"),IF('Carnet de notes'!AY45="M","manquant","exempté"))&amp;"; ")</f>
        <v/>
      </c>
      <c r="AY39" s="94" t="str">
        <f>IF(OR($A39="",'Carnet de notes'!AZ45=""),"",IF('Carnet de notes'!AZ$3="","Travail 40",'Carnet de notes'!AZ$3)&amp;" "&amp;IF(ISNUMBER('Carnet de notes'!AZ45),SUBSTITUTE(TEXT('Carnet de notes'!AZ45/('Carnet de notes'!AZ$6+100*('Carnet de notes'!AZ$6="")),"0%"),"%"," %"),IF('Carnet de notes'!AZ45="M","manquant","exempté"))&amp;"; ")</f>
        <v/>
      </c>
      <c r="AZ39" s="94" t="str">
        <f>IF($A39="","",IF(ISNUMBER('Carnet de notes'!F45),'Carnet de notes'!F$3&amp;" "&amp;SUBSTITUTE(TEXT('Carnet de notes'!F45,"0%"),"%"," %")&amp;"; ","")&amp;IF(ISNUMBER('Carnet de notes'!G45),'Carnet de notes'!G$3&amp;" "&amp;SUBSTITUTE(TEXT('Carnet de notes'!G45,"0%"),"%"," %")&amp;"; ","")&amp;IF(ISNUMBER('Carnet de notes'!H45),'Carnet de notes'!H$3&amp;" "&amp;SUBSTITUTE(TEXT('Carnet de notes'!H45,"0%"),"%"," %")&amp;"; ","")&amp;IF(ISNUMBER('Carnet de notes'!I45),'Carnet de notes'!I$3&amp;" "&amp;SUBSTITUTE(TEXT('Carnet de notes'!I45,"0%"),"%"," %")&amp;"; ","")&amp;IF(ISNUMBER('Carnet de notes'!J45),'Carnet de notes'!J$3&amp;" "&amp;SUBSTITUTE(TEXT('Carnet de notes'!J45,"0%"),"%"," %")&amp;"; ","")&amp;IF(ISNUMBER('Carnet de notes'!K45),'Carnet de notes'!K$3&amp;" "&amp;SUBSTITUTE(TEXT('Carnet de notes'!K45,"0%"),"%"," %")&amp;"; ",""))</f>
        <v/>
      </c>
      <c r="BA39" s="94" t="str">
        <f t="shared" si="3"/>
        <v/>
      </c>
      <c r="BB39" s="94" t="str">
        <f>IF(NOT(ISNUMBER($K39)),"",IF(INDEX(Habiletés!$C$7:$C$46,$K39)="","","Utilisation du français oral "&amp;INDEX(Habiletés!$C$7:$C$46,$K39)&amp;"; ")&amp;IF(INDEX(Habiletés!$D$7:$D$46,$K39)="","","Fiabilité "&amp;INDEX(Habiletés!$D$7:$D$46,$K39)&amp;"; ")&amp;IF(INDEX(Habiletés!$E$7:$E$46,$K39)="","","Sens de l'organisation "&amp;INDEX(Habiletés!$E$7:$E$46,$K39)&amp;"; ")&amp;IF(INDEX(Habiletés!$F$7:$F$46,$K39)="","","Autonomie "&amp;INDEX(Habiletés!$F$7:$F$46,$K39)&amp;"; ")&amp;IF(INDEX(Habiletés!$G$7:$G$46,$K39)="","","Esprit de collaboration "&amp;INDEX(Habiletés!$G$7:$G$46,$K39)&amp;"; ")&amp;IF(INDEX(Habiletés!$H$7:$H$46,$K39)="","","Sens de l'initiative "&amp;INDEX(Habiletés!$H$7:$H$46,$K39)&amp;"; ")&amp;IF(INDEX(Habiletés!$I$7:$I$46,$K39)="","","Autorégulation "&amp;INDEX(Habiletés!$I$7:$I$46,$K39)&amp;"; "))</f>
        <v/>
      </c>
    </row>
    <row r="40" spans="1:54" ht="62" customHeight="1" x14ac:dyDescent="0.45">
      <c r="A40" s="95" t="str">
        <f>IF('Carnet de notes'!$B46="","",'Carnet de notes'!$A46)</f>
        <v/>
      </c>
      <c r="B40" s="95" t="str">
        <f>IF($A40="","",'Carnet de notes'!$C46&amp;"")</f>
        <v/>
      </c>
      <c r="C40" s="96" t="str">
        <f>IF($A40="","",'Carnet de notes'!$D46)</f>
        <v/>
      </c>
      <c r="D40" s="95" t="str">
        <f>IF($A40="","",'Carnet de notes'!$E46&amp;"")</f>
        <v/>
      </c>
      <c r="E40" s="95" t="str">
        <f t="shared" si="0"/>
        <v/>
      </c>
      <c r="F40" s="95" t="str">
        <f t="shared" si="1"/>
        <v/>
      </c>
      <c r="G40" s="95" t="str">
        <f>IF($A40="","",'Carnet de notes'!$L46&amp;"")</f>
        <v/>
      </c>
      <c r="H40" s="95" t="str">
        <f t="shared" si="2"/>
        <v/>
      </c>
      <c r="I40" s="95" t="str">
        <f>IF(NOT(ISNUMBER($K40)),"",INDEX(Habiletés!$J$7:$J$46,$K40)&amp;"")</f>
        <v/>
      </c>
      <c r="K40" s="94" t="str">
        <f>IF($A40="","",IFERROR(MATCH($A40,Habiletés!$A$7:$A$46,0),""))</f>
        <v/>
      </c>
      <c r="L40" s="94" t="str">
        <f>IF(OR($A40="",'Carnet de notes'!M46=""),"",IF('Carnet de notes'!M$3="","Travail 1",'Carnet de notes'!M$3)&amp;" "&amp;IF(ISNUMBER('Carnet de notes'!M46),SUBSTITUTE(TEXT('Carnet de notes'!M46/('Carnet de notes'!M$6+100*('Carnet de notes'!M$6="")),"0%"),"%"," %"),IF('Carnet de notes'!M46="M","manquant","exempté"))&amp;"; ")</f>
        <v/>
      </c>
      <c r="M40" s="94" t="str">
        <f>IF(OR($A40="",'Carnet de notes'!N46=""),"",IF('Carnet de notes'!N$3="","Travail 2",'Carnet de notes'!N$3)&amp;" "&amp;IF(ISNUMBER('Carnet de notes'!N46),SUBSTITUTE(TEXT('Carnet de notes'!N46/('Carnet de notes'!N$6+100*('Carnet de notes'!N$6="")),"0%"),"%"," %"),IF('Carnet de notes'!N46="M","manquant","exempté"))&amp;"; ")</f>
        <v/>
      </c>
      <c r="N40" s="94" t="str">
        <f>IF(OR($A40="",'Carnet de notes'!O46=""),"",IF('Carnet de notes'!O$3="","Travail 3",'Carnet de notes'!O$3)&amp;" "&amp;IF(ISNUMBER('Carnet de notes'!O46),SUBSTITUTE(TEXT('Carnet de notes'!O46/('Carnet de notes'!O$6+100*('Carnet de notes'!O$6="")),"0%"),"%"," %"),IF('Carnet de notes'!O46="M","manquant","exempté"))&amp;"; ")</f>
        <v/>
      </c>
      <c r="O40" s="94" t="str">
        <f>IF(OR($A40="",'Carnet de notes'!P46=""),"",IF('Carnet de notes'!P$3="","Travail 4",'Carnet de notes'!P$3)&amp;" "&amp;IF(ISNUMBER('Carnet de notes'!P46),SUBSTITUTE(TEXT('Carnet de notes'!P46/('Carnet de notes'!P$6+100*('Carnet de notes'!P$6="")),"0%"),"%"," %"),IF('Carnet de notes'!P46="M","manquant","exempté"))&amp;"; ")</f>
        <v/>
      </c>
      <c r="P40" s="94" t="str">
        <f>IF(OR($A40="",'Carnet de notes'!Q46=""),"",IF('Carnet de notes'!Q$3="","Travail 5",'Carnet de notes'!Q$3)&amp;" "&amp;IF(ISNUMBER('Carnet de notes'!Q46),SUBSTITUTE(TEXT('Carnet de notes'!Q46/('Carnet de notes'!Q$6+100*('Carnet de notes'!Q$6="")),"0%"),"%"," %"),IF('Carnet de notes'!Q46="M","manquant","exempté"))&amp;"; ")</f>
        <v/>
      </c>
      <c r="Q40" s="94" t="str">
        <f>IF(OR($A40="",'Carnet de notes'!R46=""),"",IF('Carnet de notes'!R$3="","Travail 6",'Carnet de notes'!R$3)&amp;" "&amp;IF(ISNUMBER('Carnet de notes'!R46),SUBSTITUTE(TEXT('Carnet de notes'!R46/('Carnet de notes'!R$6+100*('Carnet de notes'!R$6="")),"0%"),"%"," %"),IF('Carnet de notes'!R46="M","manquant","exempté"))&amp;"; ")</f>
        <v/>
      </c>
      <c r="R40" s="94" t="str">
        <f>IF(OR($A40="",'Carnet de notes'!S46=""),"",IF('Carnet de notes'!S$3="","Travail 7",'Carnet de notes'!S$3)&amp;" "&amp;IF(ISNUMBER('Carnet de notes'!S46),SUBSTITUTE(TEXT('Carnet de notes'!S46/('Carnet de notes'!S$6+100*('Carnet de notes'!S$6="")),"0%"),"%"," %"),IF('Carnet de notes'!S46="M","manquant","exempté"))&amp;"; ")</f>
        <v/>
      </c>
      <c r="S40" s="94" t="str">
        <f>IF(OR($A40="",'Carnet de notes'!T46=""),"",IF('Carnet de notes'!T$3="","Travail 8",'Carnet de notes'!T$3)&amp;" "&amp;IF(ISNUMBER('Carnet de notes'!T46),SUBSTITUTE(TEXT('Carnet de notes'!T46/('Carnet de notes'!T$6+100*('Carnet de notes'!T$6="")),"0%"),"%"," %"),IF('Carnet de notes'!T46="M","manquant","exempté"))&amp;"; ")</f>
        <v/>
      </c>
      <c r="T40" s="94" t="str">
        <f>IF(OR($A40="",'Carnet de notes'!U46=""),"",IF('Carnet de notes'!U$3="","Travail 9",'Carnet de notes'!U$3)&amp;" "&amp;IF(ISNUMBER('Carnet de notes'!U46),SUBSTITUTE(TEXT('Carnet de notes'!U46/('Carnet de notes'!U$6+100*('Carnet de notes'!U$6="")),"0%"),"%"," %"),IF('Carnet de notes'!U46="M","manquant","exempté"))&amp;"; ")</f>
        <v/>
      </c>
      <c r="U40" s="94" t="str">
        <f>IF(OR($A40="",'Carnet de notes'!V46=""),"",IF('Carnet de notes'!V$3="","Travail 10",'Carnet de notes'!V$3)&amp;" "&amp;IF(ISNUMBER('Carnet de notes'!V46),SUBSTITUTE(TEXT('Carnet de notes'!V46/('Carnet de notes'!V$6+100*('Carnet de notes'!V$6="")),"0%"),"%"," %"),IF('Carnet de notes'!V46="M","manquant","exempté"))&amp;"; ")</f>
        <v/>
      </c>
      <c r="V40" s="94" t="str">
        <f>IF(OR($A40="",'Carnet de notes'!W46=""),"",IF('Carnet de notes'!W$3="","Travail 11",'Carnet de notes'!W$3)&amp;" "&amp;IF(ISNUMBER('Carnet de notes'!W46),SUBSTITUTE(TEXT('Carnet de notes'!W46/('Carnet de notes'!W$6+100*('Carnet de notes'!W$6="")),"0%"),"%"," %"),IF('Carnet de notes'!W46="M","manquant","exempté"))&amp;"; ")</f>
        <v/>
      </c>
      <c r="W40" s="94" t="str">
        <f>IF(OR($A40="",'Carnet de notes'!X46=""),"",IF('Carnet de notes'!X$3="","Travail 12",'Carnet de notes'!X$3)&amp;" "&amp;IF(ISNUMBER('Carnet de notes'!X46),SUBSTITUTE(TEXT('Carnet de notes'!X46/('Carnet de notes'!X$6+100*('Carnet de notes'!X$6="")),"0%"),"%"," %"),IF('Carnet de notes'!X46="M","manquant","exempté"))&amp;"; ")</f>
        <v/>
      </c>
      <c r="X40" s="94" t="str">
        <f>IF(OR($A40="",'Carnet de notes'!Y46=""),"",IF('Carnet de notes'!Y$3="","Travail 13",'Carnet de notes'!Y$3)&amp;" "&amp;IF(ISNUMBER('Carnet de notes'!Y46),SUBSTITUTE(TEXT('Carnet de notes'!Y46/('Carnet de notes'!Y$6+100*('Carnet de notes'!Y$6="")),"0%"),"%"," %"),IF('Carnet de notes'!Y46="M","manquant","exempté"))&amp;"; ")</f>
        <v/>
      </c>
      <c r="Y40" s="94" t="str">
        <f>IF(OR($A40="",'Carnet de notes'!Z46=""),"",IF('Carnet de notes'!Z$3="","Travail 14",'Carnet de notes'!Z$3)&amp;" "&amp;IF(ISNUMBER('Carnet de notes'!Z46),SUBSTITUTE(TEXT('Carnet de notes'!Z46/('Carnet de notes'!Z$6+100*('Carnet de notes'!Z$6="")),"0%"),"%"," %"),IF('Carnet de notes'!Z46="M","manquant","exempté"))&amp;"; ")</f>
        <v/>
      </c>
      <c r="Z40" s="94" t="str">
        <f>IF(OR($A40="",'Carnet de notes'!AA46=""),"",IF('Carnet de notes'!AA$3="","Travail 15",'Carnet de notes'!AA$3)&amp;" "&amp;IF(ISNUMBER('Carnet de notes'!AA46),SUBSTITUTE(TEXT('Carnet de notes'!AA46/('Carnet de notes'!AA$6+100*('Carnet de notes'!AA$6="")),"0%"),"%"," %"),IF('Carnet de notes'!AA46="M","manquant","exempté"))&amp;"; ")</f>
        <v/>
      </c>
      <c r="AA40" s="94" t="str">
        <f>IF(OR($A40="",'Carnet de notes'!AB46=""),"",IF('Carnet de notes'!AB$3="","Travail 16",'Carnet de notes'!AB$3)&amp;" "&amp;IF(ISNUMBER('Carnet de notes'!AB46),SUBSTITUTE(TEXT('Carnet de notes'!AB46/('Carnet de notes'!AB$6+100*('Carnet de notes'!AB$6="")),"0%"),"%"," %"),IF('Carnet de notes'!AB46="M","manquant","exempté"))&amp;"; ")</f>
        <v/>
      </c>
      <c r="AB40" s="94" t="str">
        <f>IF(OR($A40="",'Carnet de notes'!AC46=""),"",IF('Carnet de notes'!AC$3="","Travail 17",'Carnet de notes'!AC$3)&amp;" "&amp;IF(ISNUMBER('Carnet de notes'!AC46),SUBSTITUTE(TEXT('Carnet de notes'!AC46/('Carnet de notes'!AC$6+100*('Carnet de notes'!AC$6="")),"0%"),"%"," %"),IF('Carnet de notes'!AC46="M","manquant","exempté"))&amp;"; ")</f>
        <v/>
      </c>
      <c r="AC40" s="94" t="str">
        <f>IF(OR($A40="",'Carnet de notes'!AD46=""),"",IF('Carnet de notes'!AD$3="","Travail 18",'Carnet de notes'!AD$3)&amp;" "&amp;IF(ISNUMBER('Carnet de notes'!AD46),SUBSTITUTE(TEXT('Carnet de notes'!AD46/('Carnet de notes'!AD$6+100*('Carnet de notes'!AD$6="")),"0%"),"%"," %"),IF('Carnet de notes'!AD46="M","manquant","exempté"))&amp;"; ")</f>
        <v/>
      </c>
      <c r="AD40" s="94" t="str">
        <f>IF(OR($A40="",'Carnet de notes'!AE46=""),"",IF('Carnet de notes'!AE$3="","Travail 19",'Carnet de notes'!AE$3)&amp;" "&amp;IF(ISNUMBER('Carnet de notes'!AE46),SUBSTITUTE(TEXT('Carnet de notes'!AE46/('Carnet de notes'!AE$6+100*('Carnet de notes'!AE$6="")),"0%"),"%"," %"),IF('Carnet de notes'!AE46="M","manquant","exempté"))&amp;"; ")</f>
        <v/>
      </c>
      <c r="AE40" s="94" t="str">
        <f>IF(OR($A40="",'Carnet de notes'!AF46=""),"",IF('Carnet de notes'!AF$3="","Travail 20",'Carnet de notes'!AF$3)&amp;" "&amp;IF(ISNUMBER('Carnet de notes'!AF46),SUBSTITUTE(TEXT('Carnet de notes'!AF46/('Carnet de notes'!AF$6+100*('Carnet de notes'!AF$6="")),"0%"),"%"," %"),IF('Carnet de notes'!AF46="M","manquant","exempté"))&amp;"; ")</f>
        <v/>
      </c>
      <c r="AF40" s="94" t="str">
        <f>IF(OR($A40="",'Carnet de notes'!AG46=""),"",IF('Carnet de notes'!AG$3="","Travail 21",'Carnet de notes'!AG$3)&amp;" "&amp;IF(ISNUMBER('Carnet de notes'!AG46),SUBSTITUTE(TEXT('Carnet de notes'!AG46/('Carnet de notes'!AG$6+100*('Carnet de notes'!AG$6="")),"0%"),"%"," %"),IF('Carnet de notes'!AG46="M","manquant","exempté"))&amp;"; ")</f>
        <v/>
      </c>
      <c r="AG40" s="94" t="str">
        <f>IF(OR($A40="",'Carnet de notes'!AH46=""),"",IF('Carnet de notes'!AH$3="","Travail 22",'Carnet de notes'!AH$3)&amp;" "&amp;IF(ISNUMBER('Carnet de notes'!AH46),SUBSTITUTE(TEXT('Carnet de notes'!AH46/('Carnet de notes'!AH$6+100*('Carnet de notes'!AH$6="")),"0%"),"%"," %"),IF('Carnet de notes'!AH46="M","manquant","exempté"))&amp;"; ")</f>
        <v/>
      </c>
      <c r="AH40" s="94" t="str">
        <f>IF(OR($A40="",'Carnet de notes'!AI46=""),"",IF('Carnet de notes'!AI$3="","Travail 23",'Carnet de notes'!AI$3)&amp;" "&amp;IF(ISNUMBER('Carnet de notes'!AI46),SUBSTITUTE(TEXT('Carnet de notes'!AI46/('Carnet de notes'!AI$6+100*('Carnet de notes'!AI$6="")),"0%"),"%"," %"),IF('Carnet de notes'!AI46="M","manquant","exempté"))&amp;"; ")</f>
        <v/>
      </c>
      <c r="AI40" s="94" t="str">
        <f>IF(OR($A40="",'Carnet de notes'!AJ46=""),"",IF('Carnet de notes'!AJ$3="","Travail 24",'Carnet de notes'!AJ$3)&amp;" "&amp;IF(ISNUMBER('Carnet de notes'!AJ46),SUBSTITUTE(TEXT('Carnet de notes'!AJ46/('Carnet de notes'!AJ$6+100*('Carnet de notes'!AJ$6="")),"0%"),"%"," %"),IF('Carnet de notes'!AJ46="M","manquant","exempté"))&amp;"; ")</f>
        <v/>
      </c>
      <c r="AJ40" s="94" t="str">
        <f>IF(OR($A40="",'Carnet de notes'!AK46=""),"",IF('Carnet de notes'!AK$3="","Travail 25",'Carnet de notes'!AK$3)&amp;" "&amp;IF(ISNUMBER('Carnet de notes'!AK46),SUBSTITUTE(TEXT('Carnet de notes'!AK46/('Carnet de notes'!AK$6+100*('Carnet de notes'!AK$6="")),"0%"),"%"," %"),IF('Carnet de notes'!AK46="M","manquant","exempté"))&amp;"; ")</f>
        <v/>
      </c>
      <c r="AK40" s="94" t="str">
        <f>IF(OR($A40="",'Carnet de notes'!AL46=""),"",IF('Carnet de notes'!AL$3="","Travail 26",'Carnet de notes'!AL$3)&amp;" "&amp;IF(ISNUMBER('Carnet de notes'!AL46),SUBSTITUTE(TEXT('Carnet de notes'!AL46/('Carnet de notes'!AL$6+100*('Carnet de notes'!AL$6="")),"0%"),"%"," %"),IF('Carnet de notes'!AL46="M","manquant","exempté"))&amp;"; ")</f>
        <v/>
      </c>
      <c r="AL40" s="94" t="str">
        <f>IF(OR($A40="",'Carnet de notes'!AM46=""),"",IF('Carnet de notes'!AM$3="","Travail 27",'Carnet de notes'!AM$3)&amp;" "&amp;IF(ISNUMBER('Carnet de notes'!AM46),SUBSTITUTE(TEXT('Carnet de notes'!AM46/('Carnet de notes'!AM$6+100*('Carnet de notes'!AM$6="")),"0%"),"%"," %"),IF('Carnet de notes'!AM46="M","manquant","exempté"))&amp;"; ")</f>
        <v/>
      </c>
      <c r="AM40" s="94" t="str">
        <f>IF(OR($A40="",'Carnet de notes'!AN46=""),"",IF('Carnet de notes'!AN$3="","Travail 28",'Carnet de notes'!AN$3)&amp;" "&amp;IF(ISNUMBER('Carnet de notes'!AN46),SUBSTITUTE(TEXT('Carnet de notes'!AN46/('Carnet de notes'!AN$6+100*('Carnet de notes'!AN$6="")),"0%"),"%"," %"),IF('Carnet de notes'!AN46="M","manquant","exempté"))&amp;"; ")</f>
        <v/>
      </c>
      <c r="AN40" s="94" t="str">
        <f>IF(OR($A40="",'Carnet de notes'!AO46=""),"",IF('Carnet de notes'!AO$3="","Travail 29",'Carnet de notes'!AO$3)&amp;" "&amp;IF(ISNUMBER('Carnet de notes'!AO46),SUBSTITUTE(TEXT('Carnet de notes'!AO46/('Carnet de notes'!AO$6+100*('Carnet de notes'!AO$6="")),"0%"),"%"," %"),IF('Carnet de notes'!AO46="M","manquant","exempté"))&amp;"; ")</f>
        <v/>
      </c>
      <c r="AO40" s="94" t="str">
        <f>IF(OR($A40="",'Carnet de notes'!AP46=""),"",IF('Carnet de notes'!AP$3="","Travail 30",'Carnet de notes'!AP$3)&amp;" "&amp;IF(ISNUMBER('Carnet de notes'!AP46),SUBSTITUTE(TEXT('Carnet de notes'!AP46/('Carnet de notes'!AP$6+100*('Carnet de notes'!AP$6="")),"0%"),"%"," %"),IF('Carnet de notes'!AP46="M","manquant","exempté"))&amp;"; ")</f>
        <v/>
      </c>
      <c r="AP40" s="94" t="str">
        <f>IF(OR($A40="",'Carnet de notes'!AQ46=""),"",IF('Carnet de notes'!AQ$3="","Travail 31",'Carnet de notes'!AQ$3)&amp;" "&amp;IF(ISNUMBER('Carnet de notes'!AQ46),SUBSTITUTE(TEXT('Carnet de notes'!AQ46/('Carnet de notes'!AQ$6+100*('Carnet de notes'!AQ$6="")),"0%"),"%"," %"),IF('Carnet de notes'!AQ46="M","manquant","exempté"))&amp;"; ")</f>
        <v/>
      </c>
      <c r="AQ40" s="94" t="str">
        <f>IF(OR($A40="",'Carnet de notes'!AR46=""),"",IF('Carnet de notes'!AR$3="","Travail 32",'Carnet de notes'!AR$3)&amp;" "&amp;IF(ISNUMBER('Carnet de notes'!AR46),SUBSTITUTE(TEXT('Carnet de notes'!AR46/('Carnet de notes'!AR$6+100*('Carnet de notes'!AR$6="")),"0%"),"%"," %"),IF('Carnet de notes'!AR46="M","manquant","exempté"))&amp;"; ")</f>
        <v/>
      </c>
      <c r="AR40" s="94" t="str">
        <f>IF(OR($A40="",'Carnet de notes'!AS46=""),"",IF('Carnet de notes'!AS$3="","Travail 33",'Carnet de notes'!AS$3)&amp;" "&amp;IF(ISNUMBER('Carnet de notes'!AS46),SUBSTITUTE(TEXT('Carnet de notes'!AS46/('Carnet de notes'!AS$6+100*('Carnet de notes'!AS$6="")),"0%"),"%"," %"),IF('Carnet de notes'!AS46="M","manquant","exempté"))&amp;"; ")</f>
        <v/>
      </c>
      <c r="AS40" s="94" t="str">
        <f>IF(OR($A40="",'Carnet de notes'!AT46=""),"",IF('Carnet de notes'!AT$3="","Travail 34",'Carnet de notes'!AT$3)&amp;" "&amp;IF(ISNUMBER('Carnet de notes'!AT46),SUBSTITUTE(TEXT('Carnet de notes'!AT46/('Carnet de notes'!AT$6+100*('Carnet de notes'!AT$6="")),"0%"),"%"," %"),IF('Carnet de notes'!AT46="M","manquant","exempté"))&amp;"; ")</f>
        <v/>
      </c>
      <c r="AT40" s="94" t="str">
        <f>IF(OR($A40="",'Carnet de notes'!AU46=""),"",IF('Carnet de notes'!AU$3="","Travail 35",'Carnet de notes'!AU$3)&amp;" "&amp;IF(ISNUMBER('Carnet de notes'!AU46),SUBSTITUTE(TEXT('Carnet de notes'!AU46/('Carnet de notes'!AU$6+100*('Carnet de notes'!AU$6="")),"0%"),"%"," %"),IF('Carnet de notes'!AU46="M","manquant","exempté"))&amp;"; ")</f>
        <v/>
      </c>
      <c r="AU40" s="94" t="str">
        <f>IF(OR($A40="",'Carnet de notes'!AV46=""),"",IF('Carnet de notes'!AV$3="","Travail 36",'Carnet de notes'!AV$3)&amp;" "&amp;IF(ISNUMBER('Carnet de notes'!AV46),SUBSTITUTE(TEXT('Carnet de notes'!AV46/('Carnet de notes'!AV$6+100*('Carnet de notes'!AV$6="")),"0%"),"%"," %"),IF('Carnet de notes'!AV46="M","manquant","exempté"))&amp;"; ")</f>
        <v/>
      </c>
      <c r="AV40" s="94" t="str">
        <f>IF(OR($A40="",'Carnet de notes'!AW46=""),"",IF('Carnet de notes'!AW$3="","Travail 37",'Carnet de notes'!AW$3)&amp;" "&amp;IF(ISNUMBER('Carnet de notes'!AW46),SUBSTITUTE(TEXT('Carnet de notes'!AW46/('Carnet de notes'!AW$6+100*('Carnet de notes'!AW$6="")),"0%"),"%"," %"),IF('Carnet de notes'!AW46="M","manquant","exempté"))&amp;"; ")</f>
        <v/>
      </c>
      <c r="AW40" s="94" t="str">
        <f>IF(OR($A40="",'Carnet de notes'!AX46=""),"",IF('Carnet de notes'!AX$3="","Travail 38",'Carnet de notes'!AX$3)&amp;" "&amp;IF(ISNUMBER('Carnet de notes'!AX46),SUBSTITUTE(TEXT('Carnet de notes'!AX46/('Carnet de notes'!AX$6+100*('Carnet de notes'!AX$6="")),"0%"),"%"," %"),IF('Carnet de notes'!AX46="M","manquant","exempté"))&amp;"; ")</f>
        <v/>
      </c>
      <c r="AX40" s="94" t="str">
        <f>IF(OR($A40="",'Carnet de notes'!AY46=""),"",IF('Carnet de notes'!AY$3="","Travail 39",'Carnet de notes'!AY$3)&amp;" "&amp;IF(ISNUMBER('Carnet de notes'!AY46),SUBSTITUTE(TEXT('Carnet de notes'!AY46/('Carnet de notes'!AY$6+100*('Carnet de notes'!AY$6="")),"0%"),"%"," %"),IF('Carnet de notes'!AY46="M","manquant","exempté"))&amp;"; ")</f>
        <v/>
      </c>
      <c r="AY40" s="94" t="str">
        <f>IF(OR($A40="",'Carnet de notes'!AZ46=""),"",IF('Carnet de notes'!AZ$3="","Travail 40",'Carnet de notes'!AZ$3)&amp;" "&amp;IF(ISNUMBER('Carnet de notes'!AZ46),SUBSTITUTE(TEXT('Carnet de notes'!AZ46/('Carnet de notes'!AZ$6+100*('Carnet de notes'!AZ$6="")),"0%"),"%"," %"),IF('Carnet de notes'!AZ46="M","manquant","exempté"))&amp;"; ")</f>
        <v/>
      </c>
      <c r="AZ40" s="94" t="str">
        <f>IF($A40="","",IF(ISNUMBER('Carnet de notes'!F46),'Carnet de notes'!F$3&amp;" "&amp;SUBSTITUTE(TEXT('Carnet de notes'!F46,"0%"),"%"," %")&amp;"; ","")&amp;IF(ISNUMBER('Carnet de notes'!G46),'Carnet de notes'!G$3&amp;" "&amp;SUBSTITUTE(TEXT('Carnet de notes'!G46,"0%"),"%"," %")&amp;"; ","")&amp;IF(ISNUMBER('Carnet de notes'!H46),'Carnet de notes'!H$3&amp;" "&amp;SUBSTITUTE(TEXT('Carnet de notes'!H46,"0%"),"%"," %")&amp;"; ","")&amp;IF(ISNUMBER('Carnet de notes'!I46),'Carnet de notes'!I$3&amp;" "&amp;SUBSTITUTE(TEXT('Carnet de notes'!I46,"0%"),"%"," %")&amp;"; ","")&amp;IF(ISNUMBER('Carnet de notes'!J46),'Carnet de notes'!J$3&amp;" "&amp;SUBSTITUTE(TEXT('Carnet de notes'!J46,"0%"),"%"," %")&amp;"; ","")&amp;IF(ISNUMBER('Carnet de notes'!K46),'Carnet de notes'!K$3&amp;" "&amp;SUBSTITUTE(TEXT('Carnet de notes'!K46,"0%"),"%"," %")&amp;"; ",""))</f>
        <v/>
      </c>
      <c r="BA40" s="94" t="str">
        <f t="shared" si="3"/>
        <v/>
      </c>
      <c r="BB40" s="94" t="str">
        <f>IF(NOT(ISNUMBER($K40)),"",IF(INDEX(Habiletés!$C$7:$C$46,$K40)="","","Utilisation du français oral "&amp;INDEX(Habiletés!$C$7:$C$46,$K40)&amp;"; ")&amp;IF(INDEX(Habiletés!$D$7:$D$46,$K40)="","","Fiabilité "&amp;INDEX(Habiletés!$D$7:$D$46,$K40)&amp;"; ")&amp;IF(INDEX(Habiletés!$E$7:$E$46,$K40)="","","Sens de l'organisation "&amp;INDEX(Habiletés!$E$7:$E$46,$K40)&amp;"; ")&amp;IF(INDEX(Habiletés!$F$7:$F$46,$K40)="","","Autonomie "&amp;INDEX(Habiletés!$F$7:$F$46,$K40)&amp;"; ")&amp;IF(INDEX(Habiletés!$G$7:$G$46,$K40)="","","Esprit de collaboration "&amp;INDEX(Habiletés!$G$7:$G$46,$K40)&amp;"; ")&amp;IF(INDEX(Habiletés!$H$7:$H$46,$K40)="","","Sens de l'initiative "&amp;INDEX(Habiletés!$H$7:$H$46,$K40)&amp;"; ")&amp;IF(INDEX(Habiletés!$I$7:$I$46,$K40)="","","Autorégulation "&amp;INDEX(Habiletés!$I$7:$I$46,$K40)&amp;"; "))</f>
        <v/>
      </c>
    </row>
    <row r="41" spans="1:54" ht="62" customHeight="1" x14ac:dyDescent="0.45">
      <c r="A41" s="95" t="str">
        <f>IF('Carnet de notes'!$B47="","",'Carnet de notes'!$A47)</f>
        <v/>
      </c>
      <c r="B41" s="95" t="str">
        <f>IF($A41="","",'Carnet de notes'!$C47&amp;"")</f>
        <v/>
      </c>
      <c r="C41" s="96" t="str">
        <f>IF($A41="","",'Carnet de notes'!$D47)</f>
        <v/>
      </c>
      <c r="D41" s="95" t="str">
        <f>IF($A41="","",'Carnet de notes'!$E47&amp;"")</f>
        <v/>
      </c>
      <c r="E41" s="95" t="str">
        <f t="shared" si="0"/>
        <v/>
      </c>
      <c r="F41" s="95" t="str">
        <f t="shared" si="1"/>
        <v/>
      </c>
      <c r="G41" s="95" t="str">
        <f>IF($A41="","",'Carnet de notes'!$L47&amp;"")</f>
        <v/>
      </c>
      <c r="H41" s="95" t="str">
        <f t="shared" si="2"/>
        <v/>
      </c>
      <c r="I41" s="95" t="str">
        <f>IF(NOT(ISNUMBER($K41)),"",INDEX(Habiletés!$J$7:$J$46,$K41)&amp;"")</f>
        <v/>
      </c>
      <c r="K41" s="94" t="str">
        <f>IF($A41="","",IFERROR(MATCH($A41,Habiletés!$A$7:$A$46,0),""))</f>
        <v/>
      </c>
      <c r="L41" s="94" t="str">
        <f>IF(OR($A41="",'Carnet de notes'!M47=""),"",IF('Carnet de notes'!M$3="","Travail 1",'Carnet de notes'!M$3)&amp;" "&amp;IF(ISNUMBER('Carnet de notes'!M47),SUBSTITUTE(TEXT('Carnet de notes'!M47/('Carnet de notes'!M$6+100*('Carnet de notes'!M$6="")),"0%"),"%"," %"),IF('Carnet de notes'!M47="M","manquant","exempté"))&amp;"; ")</f>
        <v/>
      </c>
      <c r="M41" s="94" t="str">
        <f>IF(OR($A41="",'Carnet de notes'!N47=""),"",IF('Carnet de notes'!N$3="","Travail 2",'Carnet de notes'!N$3)&amp;" "&amp;IF(ISNUMBER('Carnet de notes'!N47),SUBSTITUTE(TEXT('Carnet de notes'!N47/('Carnet de notes'!N$6+100*('Carnet de notes'!N$6="")),"0%"),"%"," %"),IF('Carnet de notes'!N47="M","manquant","exempté"))&amp;"; ")</f>
        <v/>
      </c>
      <c r="N41" s="94" t="str">
        <f>IF(OR($A41="",'Carnet de notes'!O47=""),"",IF('Carnet de notes'!O$3="","Travail 3",'Carnet de notes'!O$3)&amp;" "&amp;IF(ISNUMBER('Carnet de notes'!O47),SUBSTITUTE(TEXT('Carnet de notes'!O47/('Carnet de notes'!O$6+100*('Carnet de notes'!O$6="")),"0%"),"%"," %"),IF('Carnet de notes'!O47="M","manquant","exempté"))&amp;"; ")</f>
        <v/>
      </c>
      <c r="O41" s="94" t="str">
        <f>IF(OR($A41="",'Carnet de notes'!P47=""),"",IF('Carnet de notes'!P$3="","Travail 4",'Carnet de notes'!P$3)&amp;" "&amp;IF(ISNUMBER('Carnet de notes'!P47),SUBSTITUTE(TEXT('Carnet de notes'!P47/('Carnet de notes'!P$6+100*('Carnet de notes'!P$6="")),"0%"),"%"," %"),IF('Carnet de notes'!P47="M","manquant","exempté"))&amp;"; ")</f>
        <v/>
      </c>
      <c r="P41" s="94" t="str">
        <f>IF(OR($A41="",'Carnet de notes'!Q47=""),"",IF('Carnet de notes'!Q$3="","Travail 5",'Carnet de notes'!Q$3)&amp;" "&amp;IF(ISNUMBER('Carnet de notes'!Q47),SUBSTITUTE(TEXT('Carnet de notes'!Q47/('Carnet de notes'!Q$6+100*('Carnet de notes'!Q$6="")),"0%"),"%"," %"),IF('Carnet de notes'!Q47="M","manquant","exempté"))&amp;"; ")</f>
        <v/>
      </c>
      <c r="Q41" s="94" t="str">
        <f>IF(OR($A41="",'Carnet de notes'!R47=""),"",IF('Carnet de notes'!R$3="","Travail 6",'Carnet de notes'!R$3)&amp;" "&amp;IF(ISNUMBER('Carnet de notes'!R47),SUBSTITUTE(TEXT('Carnet de notes'!R47/('Carnet de notes'!R$6+100*('Carnet de notes'!R$6="")),"0%"),"%"," %"),IF('Carnet de notes'!R47="M","manquant","exempté"))&amp;"; ")</f>
        <v/>
      </c>
      <c r="R41" s="94" t="str">
        <f>IF(OR($A41="",'Carnet de notes'!S47=""),"",IF('Carnet de notes'!S$3="","Travail 7",'Carnet de notes'!S$3)&amp;" "&amp;IF(ISNUMBER('Carnet de notes'!S47),SUBSTITUTE(TEXT('Carnet de notes'!S47/('Carnet de notes'!S$6+100*('Carnet de notes'!S$6="")),"0%"),"%"," %"),IF('Carnet de notes'!S47="M","manquant","exempté"))&amp;"; ")</f>
        <v/>
      </c>
      <c r="S41" s="94" t="str">
        <f>IF(OR($A41="",'Carnet de notes'!T47=""),"",IF('Carnet de notes'!T$3="","Travail 8",'Carnet de notes'!T$3)&amp;" "&amp;IF(ISNUMBER('Carnet de notes'!T47),SUBSTITUTE(TEXT('Carnet de notes'!T47/('Carnet de notes'!T$6+100*('Carnet de notes'!T$6="")),"0%"),"%"," %"),IF('Carnet de notes'!T47="M","manquant","exempté"))&amp;"; ")</f>
        <v/>
      </c>
      <c r="T41" s="94" t="str">
        <f>IF(OR($A41="",'Carnet de notes'!U47=""),"",IF('Carnet de notes'!U$3="","Travail 9",'Carnet de notes'!U$3)&amp;" "&amp;IF(ISNUMBER('Carnet de notes'!U47),SUBSTITUTE(TEXT('Carnet de notes'!U47/('Carnet de notes'!U$6+100*('Carnet de notes'!U$6="")),"0%"),"%"," %"),IF('Carnet de notes'!U47="M","manquant","exempté"))&amp;"; ")</f>
        <v/>
      </c>
      <c r="U41" s="94" t="str">
        <f>IF(OR($A41="",'Carnet de notes'!V47=""),"",IF('Carnet de notes'!V$3="","Travail 10",'Carnet de notes'!V$3)&amp;" "&amp;IF(ISNUMBER('Carnet de notes'!V47),SUBSTITUTE(TEXT('Carnet de notes'!V47/('Carnet de notes'!V$6+100*('Carnet de notes'!V$6="")),"0%"),"%"," %"),IF('Carnet de notes'!V47="M","manquant","exempté"))&amp;"; ")</f>
        <v/>
      </c>
      <c r="V41" s="94" t="str">
        <f>IF(OR($A41="",'Carnet de notes'!W47=""),"",IF('Carnet de notes'!W$3="","Travail 11",'Carnet de notes'!W$3)&amp;" "&amp;IF(ISNUMBER('Carnet de notes'!W47),SUBSTITUTE(TEXT('Carnet de notes'!W47/('Carnet de notes'!W$6+100*('Carnet de notes'!W$6="")),"0%"),"%"," %"),IF('Carnet de notes'!W47="M","manquant","exempté"))&amp;"; ")</f>
        <v/>
      </c>
      <c r="W41" s="94" t="str">
        <f>IF(OR($A41="",'Carnet de notes'!X47=""),"",IF('Carnet de notes'!X$3="","Travail 12",'Carnet de notes'!X$3)&amp;" "&amp;IF(ISNUMBER('Carnet de notes'!X47),SUBSTITUTE(TEXT('Carnet de notes'!X47/('Carnet de notes'!X$6+100*('Carnet de notes'!X$6="")),"0%"),"%"," %"),IF('Carnet de notes'!X47="M","manquant","exempté"))&amp;"; ")</f>
        <v/>
      </c>
      <c r="X41" s="94" t="str">
        <f>IF(OR($A41="",'Carnet de notes'!Y47=""),"",IF('Carnet de notes'!Y$3="","Travail 13",'Carnet de notes'!Y$3)&amp;" "&amp;IF(ISNUMBER('Carnet de notes'!Y47),SUBSTITUTE(TEXT('Carnet de notes'!Y47/('Carnet de notes'!Y$6+100*('Carnet de notes'!Y$6="")),"0%"),"%"," %"),IF('Carnet de notes'!Y47="M","manquant","exempté"))&amp;"; ")</f>
        <v/>
      </c>
      <c r="Y41" s="94" t="str">
        <f>IF(OR($A41="",'Carnet de notes'!Z47=""),"",IF('Carnet de notes'!Z$3="","Travail 14",'Carnet de notes'!Z$3)&amp;" "&amp;IF(ISNUMBER('Carnet de notes'!Z47),SUBSTITUTE(TEXT('Carnet de notes'!Z47/('Carnet de notes'!Z$6+100*('Carnet de notes'!Z$6="")),"0%"),"%"," %"),IF('Carnet de notes'!Z47="M","manquant","exempté"))&amp;"; ")</f>
        <v/>
      </c>
      <c r="Z41" s="94" t="str">
        <f>IF(OR($A41="",'Carnet de notes'!AA47=""),"",IF('Carnet de notes'!AA$3="","Travail 15",'Carnet de notes'!AA$3)&amp;" "&amp;IF(ISNUMBER('Carnet de notes'!AA47),SUBSTITUTE(TEXT('Carnet de notes'!AA47/('Carnet de notes'!AA$6+100*('Carnet de notes'!AA$6="")),"0%"),"%"," %"),IF('Carnet de notes'!AA47="M","manquant","exempté"))&amp;"; ")</f>
        <v/>
      </c>
      <c r="AA41" s="94" t="str">
        <f>IF(OR($A41="",'Carnet de notes'!AB47=""),"",IF('Carnet de notes'!AB$3="","Travail 16",'Carnet de notes'!AB$3)&amp;" "&amp;IF(ISNUMBER('Carnet de notes'!AB47),SUBSTITUTE(TEXT('Carnet de notes'!AB47/('Carnet de notes'!AB$6+100*('Carnet de notes'!AB$6="")),"0%"),"%"," %"),IF('Carnet de notes'!AB47="M","manquant","exempté"))&amp;"; ")</f>
        <v/>
      </c>
      <c r="AB41" s="94" t="str">
        <f>IF(OR($A41="",'Carnet de notes'!AC47=""),"",IF('Carnet de notes'!AC$3="","Travail 17",'Carnet de notes'!AC$3)&amp;" "&amp;IF(ISNUMBER('Carnet de notes'!AC47),SUBSTITUTE(TEXT('Carnet de notes'!AC47/('Carnet de notes'!AC$6+100*('Carnet de notes'!AC$6="")),"0%"),"%"," %"),IF('Carnet de notes'!AC47="M","manquant","exempté"))&amp;"; ")</f>
        <v/>
      </c>
      <c r="AC41" s="94" t="str">
        <f>IF(OR($A41="",'Carnet de notes'!AD47=""),"",IF('Carnet de notes'!AD$3="","Travail 18",'Carnet de notes'!AD$3)&amp;" "&amp;IF(ISNUMBER('Carnet de notes'!AD47),SUBSTITUTE(TEXT('Carnet de notes'!AD47/('Carnet de notes'!AD$6+100*('Carnet de notes'!AD$6="")),"0%"),"%"," %"),IF('Carnet de notes'!AD47="M","manquant","exempté"))&amp;"; ")</f>
        <v/>
      </c>
      <c r="AD41" s="94" t="str">
        <f>IF(OR($A41="",'Carnet de notes'!AE47=""),"",IF('Carnet de notes'!AE$3="","Travail 19",'Carnet de notes'!AE$3)&amp;" "&amp;IF(ISNUMBER('Carnet de notes'!AE47),SUBSTITUTE(TEXT('Carnet de notes'!AE47/('Carnet de notes'!AE$6+100*('Carnet de notes'!AE$6="")),"0%"),"%"," %"),IF('Carnet de notes'!AE47="M","manquant","exempté"))&amp;"; ")</f>
        <v/>
      </c>
      <c r="AE41" s="94" t="str">
        <f>IF(OR($A41="",'Carnet de notes'!AF47=""),"",IF('Carnet de notes'!AF$3="","Travail 20",'Carnet de notes'!AF$3)&amp;" "&amp;IF(ISNUMBER('Carnet de notes'!AF47),SUBSTITUTE(TEXT('Carnet de notes'!AF47/('Carnet de notes'!AF$6+100*('Carnet de notes'!AF$6="")),"0%"),"%"," %"),IF('Carnet de notes'!AF47="M","manquant","exempté"))&amp;"; ")</f>
        <v/>
      </c>
      <c r="AF41" s="94" t="str">
        <f>IF(OR($A41="",'Carnet de notes'!AG47=""),"",IF('Carnet de notes'!AG$3="","Travail 21",'Carnet de notes'!AG$3)&amp;" "&amp;IF(ISNUMBER('Carnet de notes'!AG47),SUBSTITUTE(TEXT('Carnet de notes'!AG47/('Carnet de notes'!AG$6+100*('Carnet de notes'!AG$6="")),"0%"),"%"," %"),IF('Carnet de notes'!AG47="M","manquant","exempté"))&amp;"; ")</f>
        <v/>
      </c>
      <c r="AG41" s="94" t="str">
        <f>IF(OR($A41="",'Carnet de notes'!AH47=""),"",IF('Carnet de notes'!AH$3="","Travail 22",'Carnet de notes'!AH$3)&amp;" "&amp;IF(ISNUMBER('Carnet de notes'!AH47),SUBSTITUTE(TEXT('Carnet de notes'!AH47/('Carnet de notes'!AH$6+100*('Carnet de notes'!AH$6="")),"0%"),"%"," %"),IF('Carnet de notes'!AH47="M","manquant","exempté"))&amp;"; ")</f>
        <v/>
      </c>
      <c r="AH41" s="94" t="str">
        <f>IF(OR($A41="",'Carnet de notes'!AI47=""),"",IF('Carnet de notes'!AI$3="","Travail 23",'Carnet de notes'!AI$3)&amp;" "&amp;IF(ISNUMBER('Carnet de notes'!AI47),SUBSTITUTE(TEXT('Carnet de notes'!AI47/('Carnet de notes'!AI$6+100*('Carnet de notes'!AI$6="")),"0%"),"%"," %"),IF('Carnet de notes'!AI47="M","manquant","exempté"))&amp;"; ")</f>
        <v/>
      </c>
      <c r="AI41" s="94" t="str">
        <f>IF(OR($A41="",'Carnet de notes'!AJ47=""),"",IF('Carnet de notes'!AJ$3="","Travail 24",'Carnet de notes'!AJ$3)&amp;" "&amp;IF(ISNUMBER('Carnet de notes'!AJ47),SUBSTITUTE(TEXT('Carnet de notes'!AJ47/('Carnet de notes'!AJ$6+100*('Carnet de notes'!AJ$6="")),"0%"),"%"," %"),IF('Carnet de notes'!AJ47="M","manquant","exempté"))&amp;"; ")</f>
        <v/>
      </c>
      <c r="AJ41" s="94" t="str">
        <f>IF(OR($A41="",'Carnet de notes'!AK47=""),"",IF('Carnet de notes'!AK$3="","Travail 25",'Carnet de notes'!AK$3)&amp;" "&amp;IF(ISNUMBER('Carnet de notes'!AK47),SUBSTITUTE(TEXT('Carnet de notes'!AK47/('Carnet de notes'!AK$6+100*('Carnet de notes'!AK$6="")),"0%"),"%"," %"),IF('Carnet de notes'!AK47="M","manquant","exempté"))&amp;"; ")</f>
        <v/>
      </c>
      <c r="AK41" s="94" t="str">
        <f>IF(OR($A41="",'Carnet de notes'!AL47=""),"",IF('Carnet de notes'!AL$3="","Travail 26",'Carnet de notes'!AL$3)&amp;" "&amp;IF(ISNUMBER('Carnet de notes'!AL47),SUBSTITUTE(TEXT('Carnet de notes'!AL47/('Carnet de notes'!AL$6+100*('Carnet de notes'!AL$6="")),"0%"),"%"," %"),IF('Carnet de notes'!AL47="M","manquant","exempté"))&amp;"; ")</f>
        <v/>
      </c>
      <c r="AL41" s="94" t="str">
        <f>IF(OR($A41="",'Carnet de notes'!AM47=""),"",IF('Carnet de notes'!AM$3="","Travail 27",'Carnet de notes'!AM$3)&amp;" "&amp;IF(ISNUMBER('Carnet de notes'!AM47),SUBSTITUTE(TEXT('Carnet de notes'!AM47/('Carnet de notes'!AM$6+100*('Carnet de notes'!AM$6="")),"0%"),"%"," %"),IF('Carnet de notes'!AM47="M","manquant","exempté"))&amp;"; ")</f>
        <v/>
      </c>
      <c r="AM41" s="94" t="str">
        <f>IF(OR($A41="",'Carnet de notes'!AN47=""),"",IF('Carnet de notes'!AN$3="","Travail 28",'Carnet de notes'!AN$3)&amp;" "&amp;IF(ISNUMBER('Carnet de notes'!AN47),SUBSTITUTE(TEXT('Carnet de notes'!AN47/('Carnet de notes'!AN$6+100*('Carnet de notes'!AN$6="")),"0%"),"%"," %"),IF('Carnet de notes'!AN47="M","manquant","exempté"))&amp;"; ")</f>
        <v/>
      </c>
      <c r="AN41" s="94" t="str">
        <f>IF(OR($A41="",'Carnet de notes'!AO47=""),"",IF('Carnet de notes'!AO$3="","Travail 29",'Carnet de notes'!AO$3)&amp;" "&amp;IF(ISNUMBER('Carnet de notes'!AO47),SUBSTITUTE(TEXT('Carnet de notes'!AO47/('Carnet de notes'!AO$6+100*('Carnet de notes'!AO$6="")),"0%"),"%"," %"),IF('Carnet de notes'!AO47="M","manquant","exempté"))&amp;"; ")</f>
        <v/>
      </c>
      <c r="AO41" s="94" t="str">
        <f>IF(OR($A41="",'Carnet de notes'!AP47=""),"",IF('Carnet de notes'!AP$3="","Travail 30",'Carnet de notes'!AP$3)&amp;" "&amp;IF(ISNUMBER('Carnet de notes'!AP47),SUBSTITUTE(TEXT('Carnet de notes'!AP47/('Carnet de notes'!AP$6+100*('Carnet de notes'!AP$6="")),"0%"),"%"," %"),IF('Carnet de notes'!AP47="M","manquant","exempté"))&amp;"; ")</f>
        <v/>
      </c>
      <c r="AP41" s="94" t="str">
        <f>IF(OR($A41="",'Carnet de notes'!AQ47=""),"",IF('Carnet de notes'!AQ$3="","Travail 31",'Carnet de notes'!AQ$3)&amp;" "&amp;IF(ISNUMBER('Carnet de notes'!AQ47),SUBSTITUTE(TEXT('Carnet de notes'!AQ47/('Carnet de notes'!AQ$6+100*('Carnet de notes'!AQ$6="")),"0%"),"%"," %"),IF('Carnet de notes'!AQ47="M","manquant","exempté"))&amp;"; ")</f>
        <v/>
      </c>
      <c r="AQ41" s="94" t="str">
        <f>IF(OR($A41="",'Carnet de notes'!AR47=""),"",IF('Carnet de notes'!AR$3="","Travail 32",'Carnet de notes'!AR$3)&amp;" "&amp;IF(ISNUMBER('Carnet de notes'!AR47),SUBSTITUTE(TEXT('Carnet de notes'!AR47/('Carnet de notes'!AR$6+100*('Carnet de notes'!AR$6="")),"0%"),"%"," %"),IF('Carnet de notes'!AR47="M","manquant","exempté"))&amp;"; ")</f>
        <v/>
      </c>
      <c r="AR41" s="94" t="str">
        <f>IF(OR($A41="",'Carnet de notes'!AS47=""),"",IF('Carnet de notes'!AS$3="","Travail 33",'Carnet de notes'!AS$3)&amp;" "&amp;IF(ISNUMBER('Carnet de notes'!AS47),SUBSTITUTE(TEXT('Carnet de notes'!AS47/('Carnet de notes'!AS$6+100*('Carnet de notes'!AS$6="")),"0%"),"%"," %"),IF('Carnet de notes'!AS47="M","manquant","exempté"))&amp;"; ")</f>
        <v/>
      </c>
      <c r="AS41" s="94" t="str">
        <f>IF(OR($A41="",'Carnet de notes'!AT47=""),"",IF('Carnet de notes'!AT$3="","Travail 34",'Carnet de notes'!AT$3)&amp;" "&amp;IF(ISNUMBER('Carnet de notes'!AT47),SUBSTITUTE(TEXT('Carnet de notes'!AT47/('Carnet de notes'!AT$6+100*('Carnet de notes'!AT$6="")),"0%"),"%"," %"),IF('Carnet de notes'!AT47="M","manquant","exempté"))&amp;"; ")</f>
        <v/>
      </c>
      <c r="AT41" s="94" t="str">
        <f>IF(OR($A41="",'Carnet de notes'!AU47=""),"",IF('Carnet de notes'!AU$3="","Travail 35",'Carnet de notes'!AU$3)&amp;" "&amp;IF(ISNUMBER('Carnet de notes'!AU47),SUBSTITUTE(TEXT('Carnet de notes'!AU47/('Carnet de notes'!AU$6+100*('Carnet de notes'!AU$6="")),"0%"),"%"," %"),IF('Carnet de notes'!AU47="M","manquant","exempté"))&amp;"; ")</f>
        <v/>
      </c>
      <c r="AU41" s="94" t="str">
        <f>IF(OR($A41="",'Carnet de notes'!AV47=""),"",IF('Carnet de notes'!AV$3="","Travail 36",'Carnet de notes'!AV$3)&amp;" "&amp;IF(ISNUMBER('Carnet de notes'!AV47),SUBSTITUTE(TEXT('Carnet de notes'!AV47/('Carnet de notes'!AV$6+100*('Carnet de notes'!AV$6="")),"0%"),"%"," %"),IF('Carnet de notes'!AV47="M","manquant","exempté"))&amp;"; ")</f>
        <v/>
      </c>
      <c r="AV41" s="94" t="str">
        <f>IF(OR($A41="",'Carnet de notes'!AW47=""),"",IF('Carnet de notes'!AW$3="","Travail 37",'Carnet de notes'!AW$3)&amp;" "&amp;IF(ISNUMBER('Carnet de notes'!AW47),SUBSTITUTE(TEXT('Carnet de notes'!AW47/('Carnet de notes'!AW$6+100*('Carnet de notes'!AW$6="")),"0%"),"%"," %"),IF('Carnet de notes'!AW47="M","manquant","exempté"))&amp;"; ")</f>
        <v/>
      </c>
      <c r="AW41" s="94" t="str">
        <f>IF(OR($A41="",'Carnet de notes'!AX47=""),"",IF('Carnet de notes'!AX$3="","Travail 38",'Carnet de notes'!AX$3)&amp;" "&amp;IF(ISNUMBER('Carnet de notes'!AX47),SUBSTITUTE(TEXT('Carnet de notes'!AX47/('Carnet de notes'!AX$6+100*('Carnet de notes'!AX$6="")),"0%"),"%"," %"),IF('Carnet de notes'!AX47="M","manquant","exempté"))&amp;"; ")</f>
        <v/>
      </c>
      <c r="AX41" s="94" t="str">
        <f>IF(OR($A41="",'Carnet de notes'!AY47=""),"",IF('Carnet de notes'!AY$3="","Travail 39",'Carnet de notes'!AY$3)&amp;" "&amp;IF(ISNUMBER('Carnet de notes'!AY47),SUBSTITUTE(TEXT('Carnet de notes'!AY47/('Carnet de notes'!AY$6+100*('Carnet de notes'!AY$6="")),"0%"),"%"," %"),IF('Carnet de notes'!AY47="M","manquant","exempté"))&amp;"; ")</f>
        <v/>
      </c>
      <c r="AY41" s="94" t="str">
        <f>IF(OR($A41="",'Carnet de notes'!AZ47=""),"",IF('Carnet de notes'!AZ$3="","Travail 40",'Carnet de notes'!AZ$3)&amp;" "&amp;IF(ISNUMBER('Carnet de notes'!AZ47),SUBSTITUTE(TEXT('Carnet de notes'!AZ47/('Carnet de notes'!AZ$6+100*('Carnet de notes'!AZ$6="")),"0%"),"%"," %"),IF('Carnet de notes'!AZ47="M","manquant","exempté"))&amp;"; ")</f>
        <v/>
      </c>
      <c r="AZ41" s="94" t="str">
        <f>IF($A41="","",IF(ISNUMBER('Carnet de notes'!F47),'Carnet de notes'!F$3&amp;" "&amp;SUBSTITUTE(TEXT('Carnet de notes'!F47,"0%"),"%"," %")&amp;"; ","")&amp;IF(ISNUMBER('Carnet de notes'!G47),'Carnet de notes'!G$3&amp;" "&amp;SUBSTITUTE(TEXT('Carnet de notes'!G47,"0%"),"%"," %")&amp;"; ","")&amp;IF(ISNUMBER('Carnet de notes'!H47),'Carnet de notes'!H$3&amp;" "&amp;SUBSTITUTE(TEXT('Carnet de notes'!H47,"0%"),"%"," %")&amp;"; ","")&amp;IF(ISNUMBER('Carnet de notes'!I47),'Carnet de notes'!I$3&amp;" "&amp;SUBSTITUTE(TEXT('Carnet de notes'!I47,"0%"),"%"," %")&amp;"; ","")&amp;IF(ISNUMBER('Carnet de notes'!J47),'Carnet de notes'!J$3&amp;" "&amp;SUBSTITUTE(TEXT('Carnet de notes'!J47,"0%"),"%"," %")&amp;"; ","")&amp;IF(ISNUMBER('Carnet de notes'!K47),'Carnet de notes'!K$3&amp;" "&amp;SUBSTITUTE(TEXT('Carnet de notes'!K47,"0%"),"%"," %")&amp;"; ",""))</f>
        <v/>
      </c>
      <c r="BA41" s="94" t="str">
        <f t="shared" si="3"/>
        <v/>
      </c>
      <c r="BB41" s="94" t="str">
        <f>IF(NOT(ISNUMBER($K41)),"",IF(INDEX(Habiletés!$C$7:$C$46,$K41)="","","Utilisation du français oral "&amp;INDEX(Habiletés!$C$7:$C$46,$K41)&amp;"; ")&amp;IF(INDEX(Habiletés!$D$7:$D$46,$K41)="","","Fiabilité "&amp;INDEX(Habiletés!$D$7:$D$46,$K41)&amp;"; ")&amp;IF(INDEX(Habiletés!$E$7:$E$46,$K41)="","","Sens de l'organisation "&amp;INDEX(Habiletés!$E$7:$E$46,$K41)&amp;"; ")&amp;IF(INDEX(Habiletés!$F$7:$F$46,$K41)="","","Autonomie "&amp;INDEX(Habiletés!$F$7:$F$46,$K41)&amp;"; ")&amp;IF(INDEX(Habiletés!$G$7:$G$46,$K41)="","","Esprit de collaboration "&amp;INDEX(Habiletés!$G$7:$G$46,$K41)&amp;"; ")&amp;IF(INDEX(Habiletés!$H$7:$H$46,$K41)="","","Sens de l'initiative "&amp;INDEX(Habiletés!$H$7:$H$46,$K41)&amp;"; ")&amp;IF(INDEX(Habiletés!$I$7:$I$46,$K41)="","","Autorégulation "&amp;INDEX(Habiletés!$I$7:$I$46,$K41)&amp;"; "))</f>
        <v/>
      </c>
    </row>
    <row r="42" spans="1:54" ht="62" customHeight="1" x14ac:dyDescent="0.45">
      <c r="A42" s="95" t="str">
        <f>IF('Carnet de notes'!$B48="","",'Carnet de notes'!$A48)</f>
        <v/>
      </c>
      <c r="B42" s="95" t="str">
        <f>IF($A42="","",'Carnet de notes'!$C48&amp;"")</f>
        <v/>
      </c>
      <c r="C42" s="96" t="str">
        <f>IF($A42="","",'Carnet de notes'!$D48)</f>
        <v/>
      </c>
      <c r="D42" s="95" t="str">
        <f>IF($A42="","",'Carnet de notes'!$E48&amp;"")</f>
        <v/>
      </c>
      <c r="E42" s="95" t="str">
        <f t="shared" si="0"/>
        <v/>
      </c>
      <c r="F42" s="95" t="str">
        <f t="shared" si="1"/>
        <v/>
      </c>
      <c r="G42" s="95" t="str">
        <f>IF($A42="","",'Carnet de notes'!$L48&amp;"")</f>
        <v/>
      </c>
      <c r="H42" s="95" t="str">
        <f t="shared" si="2"/>
        <v/>
      </c>
      <c r="I42" s="95" t="str">
        <f>IF(NOT(ISNUMBER($K42)),"",INDEX(Habiletés!$J$7:$J$46,$K42)&amp;"")</f>
        <v/>
      </c>
      <c r="K42" s="94" t="str">
        <f>IF($A42="","",IFERROR(MATCH($A42,Habiletés!$A$7:$A$46,0),""))</f>
        <v/>
      </c>
      <c r="L42" s="94" t="str">
        <f>IF(OR($A42="",'Carnet de notes'!M48=""),"",IF('Carnet de notes'!M$3="","Travail 1",'Carnet de notes'!M$3)&amp;" "&amp;IF(ISNUMBER('Carnet de notes'!M48),SUBSTITUTE(TEXT('Carnet de notes'!M48/('Carnet de notes'!M$6+100*('Carnet de notes'!M$6="")),"0%"),"%"," %"),IF('Carnet de notes'!M48="M","manquant","exempté"))&amp;"; ")</f>
        <v/>
      </c>
      <c r="M42" s="94" t="str">
        <f>IF(OR($A42="",'Carnet de notes'!N48=""),"",IF('Carnet de notes'!N$3="","Travail 2",'Carnet de notes'!N$3)&amp;" "&amp;IF(ISNUMBER('Carnet de notes'!N48),SUBSTITUTE(TEXT('Carnet de notes'!N48/('Carnet de notes'!N$6+100*('Carnet de notes'!N$6="")),"0%"),"%"," %"),IF('Carnet de notes'!N48="M","manquant","exempté"))&amp;"; ")</f>
        <v/>
      </c>
      <c r="N42" s="94" t="str">
        <f>IF(OR($A42="",'Carnet de notes'!O48=""),"",IF('Carnet de notes'!O$3="","Travail 3",'Carnet de notes'!O$3)&amp;" "&amp;IF(ISNUMBER('Carnet de notes'!O48),SUBSTITUTE(TEXT('Carnet de notes'!O48/('Carnet de notes'!O$6+100*('Carnet de notes'!O$6="")),"0%"),"%"," %"),IF('Carnet de notes'!O48="M","manquant","exempté"))&amp;"; ")</f>
        <v/>
      </c>
      <c r="O42" s="94" t="str">
        <f>IF(OR($A42="",'Carnet de notes'!P48=""),"",IF('Carnet de notes'!P$3="","Travail 4",'Carnet de notes'!P$3)&amp;" "&amp;IF(ISNUMBER('Carnet de notes'!P48),SUBSTITUTE(TEXT('Carnet de notes'!P48/('Carnet de notes'!P$6+100*('Carnet de notes'!P$6="")),"0%"),"%"," %"),IF('Carnet de notes'!P48="M","manquant","exempté"))&amp;"; ")</f>
        <v/>
      </c>
      <c r="P42" s="94" t="str">
        <f>IF(OR($A42="",'Carnet de notes'!Q48=""),"",IF('Carnet de notes'!Q$3="","Travail 5",'Carnet de notes'!Q$3)&amp;" "&amp;IF(ISNUMBER('Carnet de notes'!Q48),SUBSTITUTE(TEXT('Carnet de notes'!Q48/('Carnet de notes'!Q$6+100*('Carnet de notes'!Q$6="")),"0%"),"%"," %"),IF('Carnet de notes'!Q48="M","manquant","exempté"))&amp;"; ")</f>
        <v/>
      </c>
      <c r="Q42" s="94" t="str">
        <f>IF(OR($A42="",'Carnet de notes'!R48=""),"",IF('Carnet de notes'!R$3="","Travail 6",'Carnet de notes'!R$3)&amp;" "&amp;IF(ISNUMBER('Carnet de notes'!R48),SUBSTITUTE(TEXT('Carnet de notes'!R48/('Carnet de notes'!R$6+100*('Carnet de notes'!R$6="")),"0%"),"%"," %"),IF('Carnet de notes'!R48="M","manquant","exempté"))&amp;"; ")</f>
        <v/>
      </c>
      <c r="R42" s="94" t="str">
        <f>IF(OR($A42="",'Carnet de notes'!S48=""),"",IF('Carnet de notes'!S$3="","Travail 7",'Carnet de notes'!S$3)&amp;" "&amp;IF(ISNUMBER('Carnet de notes'!S48),SUBSTITUTE(TEXT('Carnet de notes'!S48/('Carnet de notes'!S$6+100*('Carnet de notes'!S$6="")),"0%"),"%"," %"),IF('Carnet de notes'!S48="M","manquant","exempté"))&amp;"; ")</f>
        <v/>
      </c>
      <c r="S42" s="94" t="str">
        <f>IF(OR($A42="",'Carnet de notes'!T48=""),"",IF('Carnet de notes'!T$3="","Travail 8",'Carnet de notes'!T$3)&amp;" "&amp;IF(ISNUMBER('Carnet de notes'!T48),SUBSTITUTE(TEXT('Carnet de notes'!T48/('Carnet de notes'!T$6+100*('Carnet de notes'!T$6="")),"0%"),"%"," %"),IF('Carnet de notes'!T48="M","manquant","exempté"))&amp;"; ")</f>
        <v/>
      </c>
      <c r="T42" s="94" t="str">
        <f>IF(OR($A42="",'Carnet de notes'!U48=""),"",IF('Carnet de notes'!U$3="","Travail 9",'Carnet de notes'!U$3)&amp;" "&amp;IF(ISNUMBER('Carnet de notes'!U48),SUBSTITUTE(TEXT('Carnet de notes'!U48/('Carnet de notes'!U$6+100*('Carnet de notes'!U$6="")),"0%"),"%"," %"),IF('Carnet de notes'!U48="M","manquant","exempté"))&amp;"; ")</f>
        <v/>
      </c>
      <c r="U42" s="94" t="str">
        <f>IF(OR($A42="",'Carnet de notes'!V48=""),"",IF('Carnet de notes'!V$3="","Travail 10",'Carnet de notes'!V$3)&amp;" "&amp;IF(ISNUMBER('Carnet de notes'!V48),SUBSTITUTE(TEXT('Carnet de notes'!V48/('Carnet de notes'!V$6+100*('Carnet de notes'!V$6="")),"0%"),"%"," %"),IF('Carnet de notes'!V48="M","manquant","exempté"))&amp;"; ")</f>
        <v/>
      </c>
      <c r="V42" s="94" t="str">
        <f>IF(OR($A42="",'Carnet de notes'!W48=""),"",IF('Carnet de notes'!W$3="","Travail 11",'Carnet de notes'!W$3)&amp;" "&amp;IF(ISNUMBER('Carnet de notes'!W48),SUBSTITUTE(TEXT('Carnet de notes'!W48/('Carnet de notes'!W$6+100*('Carnet de notes'!W$6="")),"0%"),"%"," %"),IF('Carnet de notes'!W48="M","manquant","exempté"))&amp;"; ")</f>
        <v/>
      </c>
      <c r="W42" s="94" t="str">
        <f>IF(OR($A42="",'Carnet de notes'!X48=""),"",IF('Carnet de notes'!X$3="","Travail 12",'Carnet de notes'!X$3)&amp;" "&amp;IF(ISNUMBER('Carnet de notes'!X48),SUBSTITUTE(TEXT('Carnet de notes'!X48/('Carnet de notes'!X$6+100*('Carnet de notes'!X$6="")),"0%"),"%"," %"),IF('Carnet de notes'!X48="M","manquant","exempté"))&amp;"; ")</f>
        <v/>
      </c>
      <c r="X42" s="94" t="str">
        <f>IF(OR($A42="",'Carnet de notes'!Y48=""),"",IF('Carnet de notes'!Y$3="","Travail 13",'Carnet de notes'!Y$3)&amp;" "&amp;IF(ISNUMBER('Carnet de notes'!Y48),SUBSTITUTE(TEXT('Carnet de notes'!Y48/('Carnet de notes'!Y$6+100*('Carnet de notes'!Y$6="")),"0%"),"%"," %"),IF('Carnet de notes'!Y48="M","manquant","exempté"))&amp;"; ")</f>
        <v/>
      </c>
      <c r="Y42" s="94" t="str">
        <f>IF(OR($A42="",'Carnet de notes'!Z48=""),"",IF('Carnet de notes'!Z$3="","Travail 14",'Carnet de notes'!Z$3)&amp;" "&amp;IF(ISNUMBER('Carnet de notes'!Z48),SUBSTITUTE(TEXT('Carnet de notes'!Z48/('Carnet de notes'!Z$6+100*('Carnet de notes'!Z$6="")),"0%"),"%"," %"),IF('Carnet de notes'!Z48="M","manquant","exempté"))&amp;"; ")</f>
        <v/>
      </c>
      <c r="Z42" s="94" t="str">
        <f>IF(OR($A42="",'Carnet de notes'!AA48=""),"",IF('Carnet de notes'!AA$3="","Travail 15",'Carnet de notes'!AA$3)&amp;" "&amp;IF(ISNUMBER('Carnet de notes'!AA48),SUBSTITUTE(TEXT('Carnet de notes'!AA48/('Carnet de notes'!AA$6+100*('Carnet de notes'!AA$6="")),"0%"),"%"," %"),IF('Carnet de notes'!AA48="M","manquant","exempté"))&amp;"; ")</f>
        <v/>
      </c>
      <c r="AA42" s="94" t="str">
        <f>IF(OR($A42="",'Carnet de notes'!AB48=""),"",IF('Carnet de notes'!AB$3="","Travail 16",'Carnet de notes'!AB$3)&amp;" "&amp;IF(ISNUMBER('Carnet de notes'!AB48),SUBSTITUTE(TEXT('Carnet de notes'!AB48/('Carnet de notes'!AB$6+100*('Carnet de notes'!AB$6="")),"0%"),"%"," %"),IF('Carnet de notes'!AB48="M","manquant","exempté"))&amp;"; ")</f>
        <v/>
      </c>
      <c r="AB42" s="94" t="str">
        <f>IF(OR($A42="",'Carnet de notes'!AC48=""),"",IF('Carnet de notes'!AC$3="","Travail 17",'Carnet de notes'!AC$3)&amp;" "&amp;IF(ISNUMBER('Carnet de notes'!AC48),SUBSTITUTE(TEXT('Carnet de notes'!AC48/('Carnet de notes'!AC$6+100*('Carnet de notes'!AC$6="")),"0%"),"%"," %"),IF('Carnet de notes'!AC48="M","manquant","exempté"))&amp;"; ")</f>
        <v/>
      </c>
      <c r="AC42" s="94" t="str">
        <f>IF(OR($A42="",'Carnet de notes'!AD48=""),"",IF('Carnet de notes'!AD$3="","Travail 18",'Carnet de notes'!AD$3)&amp;" "&amp;IF(ISNUMBER('Carnet de notes'!AD48),SUBSTITUTE(TEXT('Carnet de notes'!AD48/('Carnet de notes'!AD$6+100*('Carnet de notes'!AD$6="")),"0%"),"%"," %"),IF('Carnet de notes'!AD48="M","manquant","exempté"))&amp;"; ")</f>
        <v/>
      </c>
      <c r="AD42" s="94" t="str">
        <f>IF(OR($A42="",'Carnet de notes'!AE48=""),"",IF('Carnet de notes'!AE$3="","Travail 19",'Carnet de notes'!AE$3)&amp;" "&amp;IF(ISNUMBER('Carnet de notes'!AE48),SUBSTITUTE(TEXT('Carnet de notes'!AE48/('Carnet de notes'!AE$6+100*('Carnet de notes'!AE$6="")),"0%"),"%"," %"),IF('Carnet de notes'!AE48="M","manquant","exempté"))&amp;"; ")</f>
        <v/>
      </c>
      <c r="AE42" s="94" t="str">
        <f>IF(OR($A42="",'Carnet de notes'!AF48=""),"",IF('Carnet de notes'!AF$3="","Travail 20",'Carnet de notes'!AF$3)&amp;" "&amp;IF(ISNUMBER('Carnet de notes'!AF48),SUBSTITUTE(TEXT('Carnet de notes'!AF48/('Carnet de notes'!AF$6+100*('Carnet de notes'!AF$6="")),"0%"),"%"," %"),IF('Carnet de notes'!AF48="M","manquant","exempté"))&amp;"; ")</f>
        <v/>
      </c>
      <c r="AF42" s="94" t="str">
        <f>IF(OR($A42="",'Carnet de notes'!AG48=""),"",IF('Carnet de notes'!AG$3="","Travail 21",'Carnet de notes'!AG$3)&amp;" "&amp;IF(ISNUMBER('Carnet de notes'!AG48),SUBSTITUTE(TEXT('Carnet de notes'!AG48/('Carnet de notes'!AG$6+100*('Carnet de notes'!AG$6="")),"0%"),"%"," %"),IF('Carnet de notes'!AG48="M","manquant","exempté"))&amp;"; ")</f>
        <v/>
      </c>
      <c r="AG42" s="94" t="str">
        <f>IF(OR($A42="",'Carnet de notes'!AH48=""),"",IF('Carnet de notes'!AH$3="","Travail 22",'Carnet de notes'!AH$3)&amp;" "&amp;IF(ISNUMBER('Carnet de notes'!AH48),SUBSTITUTE(TEXT('Carnet de notes'!AH48/('Carnet de notes'!AH$6+100*('Carnet de notes'!AH$6="")),"0%"),"%"," %"),IF('Carnet de notes'!AH48="M","manquant","exempté"))&amp;"; ")</f>
        <v/>
      </c>
      <c r="AH42" s="94" t="str">
        <f>IF(OR($A42="",'Carnet de notes'!AI48=""),"",IF('Carnet de notes'!AI$3="","Travail 23",'Carnet de notes'!AI$3)&amp;" "&amp;IF(ISNUMBER('Carnet de notes'!AI48),SUBSTITUTE(TEXT('Carnet de notes'!AI48/('Carnet de notes'!AI$6+100*('Carnet de notes'!AI$6="")),"0%"),"%"," %"),IF('Carnet de notes'!AI48="M","manquant","exempté"))&amp;"; ")</f>
        <v/>
      </c>
      <c r="AI42" s="94" t="str">
        <f>IF(OR($A42="",'Carnet de notes'!AJ48=""),"",IF('Carnet de notes'!AJ$3="","Travail 24",'Carnet de notes'!AJ$3)&amp;" "&amp;IF(ISNUMBER('Carnet de notes'!AJ48),SUBSTITUTE(TEXT('Carnet de notes'!AJ48/('Carnet de notes'!AJ$6+100*('Carnet de notes'!AJ$6="")),"0%"),"%"," %"),IF('Carnet de notes'!AJ48="M","manquant","exempté"))&amp;"; ")</f>
        <v/>
      </c>
      <c r="AJ42" s="94" t="str">
        <f>IF(OR($A42="",'Carnet de notes'!AK48=""),"",IF('Carnet de notes'!AK$3="","Travail 25",'Carnet de notes'!AK$3)&amp;" "&amp;IF(ISNUMBER('Carnet de notes'!AK48),SUBSTITUTE(TEXT('Carnet de notes'!AK48/('Carnet de notes'!AK$6+100*('Carnet de notes'!AK$6="")),"0%"),"%"," %"),IF('Carnet de notes'!AK48="M","manquant","exempté"))&amp;"; ")</f>
        <v/>
      </c>
      <c r="AK42" s="94" t="str">
        <f>IF(OR($A42="",'Carnet de notes'!AL48=""),"",IF('Carnet de notes'!AL$3="","Travail 26",'Carnet de notes'!AL$3)&amp;" "&amp;IF(ISNUMBER('Carnet de notes'!AL48),SUBSTITUTE(TEXT('Carnet de notes'!AL48/('Carnet de notes'!AL$6+100*('Carnet de notes'!AL$6="")),"0%"),"%"," %"),IF('Carnet de notes'!AL48="M","manquant","exempté"))&amp;"; ")</f>
        <v/>
      </c>
      <c r="AL42" s="94" t="str">
        <f>IF(OR($A42="",'Carnet de notes'!AM48=""),"",IF('Carnet de notes'!AM$3="","Travail 27",'Carnet de notes'!AM$3)&amp;" "&amp;IF(ISNUMBER('Carnet de notes'!AM48),SUBSTITUTE(TEXT('Carnet de notes'!AM48/('Carnet de notes'!AM$6+100*('Carnet de notes'!AM$6="")),"0%"),"%"," %"),IF('Carnet de notes'!AM48="M","manquant","exempté"))&amp;"; ")</f>
        <v/>
      </c>
      <c r="AM42" s="94" t="str">
        <f>IF(OR($A42="",'Carnet de notes'!AN48=""),"",IF('Carnet de notes'!AN$3="","Travail 28",'Carnet de notes'!AN$3)&amp;" "&amp;IF(ISNUMBER('Carnet de notes'!AN48),SUBSTITUTE(TEXT('Carnet de notes'!AN48/('Carnet de notes'!AN$6+100*('Carnet de notes'!AN$6="")),"0%"),"%"," %"),IF('Carnet de notes'!AN48="M","manquant","exempté"))&amp;"; ")</f>
        <v/>
      </c>
      <c r="AN42" s="94" t="str">
        <f>IF(OR($A42="",'Carnet de notes'!AO48=""),"",IF('Carnet de notes'!AO$3="","Travail 29",'Carnet de notes'!AO$3)&amp;" "&amp;IF(ISNUMBER('Carnet de notes'!AO48),SUBSTITUTE(TEXT('Carnet de notes'!AO48/('Carnet de notes'!AO$6+100*('Carnet de notes'!AO$6="")),"0%"),"%"," %"),IF('Carnet de notes'!AO48="M","manquant","exempté"))&amp;"; ")</f>
        <v/>
      </c>
      <c r="AO42" s="94" t="str">
        <f>IF(OR($A42="",'Carnet de notes'!AP48=""),"",IF('Carnet de notes'!AP$3="","Travail 30",'Carnet de notes'!AP$3)&amp;" "&amp;IF(ISNUMBER('Carnet de notes'!AP48),SUBSTITUTE(TEXT('Carnet de notes'!AP48/('Carnet de notes'!AP$6+100*('Carnet de notes'!AP$6="")),"0%"),"%"," %"),IF('Carnet de notes'!AP48="M","manquant","exempté"))&amp;"; ")</f>
        <v/>
      </c>
      <c r="AP42" s="94" t="str">
        <f>IF(OR($A42="",'Carnet de notes'!AQ48=""),"",IF('Carnet de notes'!AQ$3="","Travail 31",'Carnet de notes'!AQ$3)&amp;" "&amp;IF(ISNUMBER('Carnet de notes'!AQ48),SUBSTITUTE(TEXT('Carnet de notes'!AQ48/('Carnet de notes'!AQ$6+100*('Carnet de notes'!AQ$6="")),"0%"),"%"," %"),IF('Carnet de notes'!AQ48="M","manquant","exempté"))&amp;"; ")</f>
        <v/>
      </c>
      <c r="AQ42" s="94" t="str">
        <f>IF(OR($A42="",'Carnet de notes'!AR48=""),"",IF('Carnet de notes'!AR$3="","Travail 32",'Carnet de notes'!AR$3)&amp;" "&amp;IF(ISNUMBER('Carnet de notes'!AR48),SUBSTITUTE(TEXT('Carnet de notes'!AR48/('Carnet de notes'!AR$6+100*('Carnet de notes'!AR$6="")),"0%"),"%"," %"),IF('Carnet de notes'!AR48="M","manquant","exempté"))&amp;"; ")</f>
        <v/>
      </c>
      <c r="AR42" s="94" t="str">
        <f>IF(OR($A42="",'Carnet de notes'!AS48=""),"",IF('Carnet de notes'!AS$3="","Travail 33",'Carnet de notes'!AS$3)&amp;" "&amp;IF(ISNUMBER('Carnet de notes'!AS48),SUBSTITUTE(TEXT('Carnet de notes'!AS48/('Carnet de notes'!AS$6+100*('Carnet de notes'!AS$6="")),"0%"),"%"," %"),IF('Carnet de notes'!AS48="M","manquant","exempté"))&amp;"; ")</f>
        <v/>
      </c>
      <c r="AS42" s="94" t="str">
        <f>IF(OR($A42="",'Carnet de notes'!AT48=""),"",IF('Carnet de notes'!AT$3="","Travail 34",'Carnet de notes'!AT$3)&amp;" "&amp;IF(ISNUMBER('Carnet de notes'!AT48),SUBSTITUTE(TEXT('Carnet de notes'!AT48/('Carnet de notes'!AT$6+100*('Carnet de notes'!AT$6="")),"0%"),"%"," %"),IF('Carnet de notes'!AT48="M","manquant","exempté"))&amp;"; ")</f>
        <v/>
      </c>
      <c r="AT42" s="94" t="str">
        <f>IF(OR($A42="",'Carnet de notes'!AU48=""),"",IF('Carnet de notes'!AU$3="","Travail 35",'Carnet de notes'!AU$3)&amp;" "&amp;IF(ISNUMBER('Carnet de notes'!AU48),SUBSTITUTE(TEXT('Carnet de notes'!AU48/('Carnet de notes'!AU$6+100*('Carnet de notes'!AU$6="")),"0%"),"%"," %"),IF('Carnet de notes'!AU48="M","manquant","exempté"))&amp;"; ")</f>
        <v/>
      </c>
      <c r="AU42" s="94" t="str">
        <f>IF(OR($A42="",'Carnet de notes'!AV48=""),"",IF('Carnet de notes'!AV$3="","Travail 36",'Carnet de notes'!AV$3)&amp;" "&amp;IF(ISNUMBER('Carnet de notes'!AV48),SUBSTITUTE(TEXT('Carnet de notes'!AV48/('Carnet de notes'!AV$6+100*('Carnet de notes'!AV$6="")),"0%"),"%"," %"),IF('Carnet de notes'!AV48="M","manquant","exempté"))&amp;"; ")</f>
        <v/>
      </c>
      <c r="AV42" s="94" t="str">
        <f>IF(OR($A42="",'Carnet de notes'!AW48=""),"",IF('Carnet de notes'!AW$3="","Travail 37",'Carnet de notes'!AW$3)&amp;" "&amp;IF(ISNUMBER('Carnet de notes'!AW48),SUBSTITUTE(TEXT('Carnet de notes'!AW48/('Carnet de notes'!AW$6+100*('Carnet de notes'!AW$6="")),"0%"),"%"," %"),IF('Carnet de notes'!AW48="M","manquant","exempté"))&amp;"; ")</f>
        <v/>
      </c>
      <c r="AW42" s="94" t="str">
        <f>IF(OR($A42="",'Carnet de notes'!AX48=""),"",IF('Carnet de notes'!AX$3="","Travail 38",'Carnet de notes'!AX$3)&amp;" "&amp;IF(ISNUMBER('Carnet de notes'!AX48),SUBSTITUTE(TEXT('Carnet de notes'!AX48/('Carnet de notes'!AX$6+100*('Carnet de notes'!AX$6="")),"0%"),"%"," %"),IF('Carnet de notes'!AX48="M","manquant","exempté"))&amp;"; ")</f>
        <v/>
      </c>
      <c r="AX42" s="94" t="str">
        <f>IF(OR($A42="",'Carnet de notes'!AY48=""),"",IF('Carnet de notes'!AY$3="","Travail 39",'Carnet de notes'!AY$3)&amp;" "&amp;IF(ISNUMBER('Carnet de notes'!AY48),SUBSTITUTE(TEXT('Carnet de notes'!AY48/('Carnet de notes'!AY$6+100*('Carnet de notes'!AY$6="")),"0%"),"%"," %"),IF('Carnet de notes'!AY48="M","manquant","exempté"))&amp;"; ")</f>
        <v/>
      </c>
      <c r="AY42" s="94" t="str">
        <f>IF(OR($A42="",'Carnet de notes'!AZ48=""),"",IF('Carnet de notes'!AZ$3="","Travail 40",'Carnet de notes'!AZ$3)&amp;" "&amp;IF(ISNUMBER('Carnet de notes'!AZ48),SUBSTITUTE(TEXT('Carnet de notes'!AZ48/('Carnet de notes'!AZ$6+100*('Carnet de notes'!AZ$6="")),"0%"),"%"," %"),IF('Carnet de notes'!AZ48="M","manquant","exempté"))&amp;"; ")</f>
        <v/>
      </c>
      <c r="AZ42" s="94" t="str">
        <f>IF($A42="","",IF(ISNUMBER('Carnet de notes'!F48),'Carnet de notes'!F$3&amp;" "&amp;SUBSTITUTE(TEXT('Carnet de notes'!F48,"0%"),"%"," %")&amp;"; ","")&amp;IF(ISNUMBER('Carnet de notes'!G48),'Carnet de notes'!G$3&amp;" "&amp;SUBSTITUTE(TEXT('Carnet de notes'!G48,"0%"),"%"," %")&amp;"; ","")&amp;IF(ISNUMBER('Carnet de notes'!H48),'Carnet de notes'!H$3&amp;" "&amp;SUBSTITUTE(TEXT('Carnet de notes'!H48,"0%"),"%"," %")&amp;"; ","")&amp;IF(ISNUMBER('Carnet de notes'!I48),'Carnet de notes'!I$3&amp;" "&amp;SUBSTITUTE(TEXT('Carnet de notes'!I48,"0%"),"%"," %")&amp;"; ","")&amp;IF(ISNUMBER('Carnet de notes'!J48),'Carnet de notes'!J$3&amp;" "&amp;SUBSTITUTE(TEXT('Carnet de notes'!J48,"0%"),"%"," %")&amp;"; ","")&amp;IF(ISNUMBER('Carnet de notes'!K48),'Carnet de notes'!K$3&amp;" "&amp;SUBSTITUTE(TEXT('Carnet de notes'!K48,"0%"),"%"," %")&amp;"; ",""))</f>
        <v/>
      </c>
      <c r="BA42" s="94" t="str">
        <f t="shared" si="3"/>
        <v/>
      </c>
      <c r="BB42" s="94" t="str">
        <f>IF(NOT(ISNUMBER($K42)),"",IF(INDEX(Habiletés!$C$7:$C$46,$K42)="","","Utilisation du français oral "&amp;INDEX(Habiletés!$C$7:$C$46,$K42)&amp;"; ")&amp;IF(INDEX(Habiletés!$D$7:$D$46,$K42)="","","Fiabilité "&amp;INDEX(Habiletés!$D$7:$D$46,$K42)&amp;"; ")&amp;IF(INDEX(Habiletés!$E$7:$E$46,$K42)="","","Sens de l'organisation "&amp;INDEX(Habiletés!$E$7:$E$46,$K42)&amp;"; ")&amp;IF(INDEX(Habiletés!$F$7:$F$46,$K42)="","","Autonomie "&amp;INDEX(Habiletés!$F$7:$F$46,$K42)&amp;"; ")&amp;IF(INDEX(Habiletés!$G$7:$G$46,$K42)="","","Esprit de collaboration "&amp;INDEX(Habiletés!$G$7:$G$46,$K42)&amp;"; ")&amp;IF(INDEX(Habiletés!$H$7:$H$46,$K42)="","","Sens de l'initiative "&amp;INDEX(Habiletés!$H$7:$H$46,$K42)&amp;"; ")&amp;IF(INDEX(Habiletés!$I$7:$I$46,$K42)="","","Autorégulation "&amp;INDEX(Habiletés!$I$7:$I$46,$K42)&amp;"; "))</f>
        <v/>
      </c>
    </row>
    <row r="43" spans="1:54" ht="62" customHeight="1" x14ac:dyDescent="0.45">
      <c r="A43" s="95" t="str">
        <f>IF('Carnet de notes'!$B49="","",'Carnet de notes'!$A49)</f>
        <v/>
      </c>
      <c r="B43" s="95" t="str">
        <f>IF($A43="","",'Carnet de notes'!$C49&amp;"")</f>
        <v/>
      </c>
      <c r="C43" s="96" t="str">
        <f>IF($A43="","",'Carnet de notes'!$D49)</f>
        <v/>
      </c>
      <c r="D43" s="95" t="str">
        <f>IF($A43="","",'Carnet de notes'!$E49&amp;"")</f>
        <v/>
      </c>
      <c r="E43" s="95" t="str">
        <f t="shared" si="0"/>
        <v/>
      </c>
      <c r="F43" s="95" t="str">
        <f t="shared" si="1"/>
        <v/>
      </c>
      <c r="G43" s="95" t="str">
        <f>IF($A43="","",'Carnet de notes'!$L49&amp;"")</f>
        <v/>
      </c>
      <c r="H43" s="95" t="str">
        <f t="shared" si="2"/>
        <v/>
      </c>
      <c r="I43" s="95" t="str">
        <f>IF(NOT(ISNUMBER($K43)),"",INDEX(Habiletés!$J$7:$J$46,$K43)&amp;"")</f>
        <v/>
      </c>
      <c r="K43" s="94" t="str">
        <f>IF($A43="","",IFERROR(MATCH($A43,Habiletés!$A$7:$A$46,0),""))</f>
        <v/>
      </c>
      <c r="L43" s="94" t="str">
        <f>IF(OR($A43="",'Carnet de notes'!M49=""),"",IF('Carnet de notes'!M$3="","Travail 1",'Carnet de notes'!M$3)&amp;" "&amp;IF(ISNUMBER('Carnet de notes'!M49),SUBSTITUTE(TEXT('Carnet de notes'!M49/('Carnet de notes'!M$6+100*('Carnet de notes'!M$6="")),"0%"),"%"," %"),IF('Carnet de notes'!M49="M","manquant","exempté"))&amp;"; ")</f>
        <v/>
      </c>
      <c r="M43" s="94" t="str">
        <f>IF(OR($A43="",'Carnet de notes'!N49=""),"",IF('Carnet de notes'!N$3="","Travail 2",'Carnet de notes'!N$3)&amp;" "&amp;IF(ISNUMBER('Carnet de notes'!N49),SUBSTITUTE(TEXT('Carnet de notes'!N49/('Carnet de notes'!N$6+100*('Carnet de notes'!N$6="")),"0%"),"%"," %"),IF('Carnet de notes'!N49="M","manquant","exempté"))&amp;"; ")</f>
        <v/>
      </c>
      <c r="N43" s="94" t="str">
        <f>IF(OR($A43="",'Carnet de notes'!O49=""),"",IF('Carnet de notes'!O$3="","Travail 3",'Carnet de notes'!O$3)&amp;" "&amp;IF(ISNUMBER('Carnet de notes'!O49),SUBSTITUTE(TEXT('Carnet de notes'!O49/('Carnet de notes'!O$6+100*('Carnet de notes'!O$6="")),"0%"),"%"," %"),IF('Carnet de notes'!O49="M","manquant","exempté"))&amp;"; ")</f>
        <v/>
      </c>
      <c r="O43" s="94" t="str">
        <f>IF(OR($A43="",'Carnet de notes'!P49=""),"",IF('Carnet de notes'!P$3="","Travail 4",'Carnet de notes'!P$3)&amp;" "&amp;IF(ISNUMBER('Carnet de notes'!P49),SUBSTITUTE(TEXT('Carnet de notes'!P49/('Carnet de notes'!P$6+100*('Carnet de notes'!P$6="")),"0%"),"%"," %"),IF('Carnet de notes'!P49="M","manquant","exempté"))&amp;"; ")</f>
        <v/>
      </c>
      <c r="P43" s="94" t="str">
        <f>IF(OR($A43="",'Carnet de notes'!Q49=""),"",IF('Carnet de notes'!Q$3="","Travail 5",'Carnet de notes'!Q$3)&amp;" "&amp;IF(ISNUMBER('Carnet de notes'!Q49),SUBSTITUTE(TEXT('Carnet de notes'!Q49/('Carnet de notes'!Q$6+100*('Carnet de notes'!Q$6="")),"0%"),"%"," %"),IF('Carnet de notes'!Q49="M","manquant","exempté"))&amp;"; ")</f>
        <v/>
      </c>
      <c r="Q43" s="94" t="str">
        <f>IF(OR($A43="",'Carnet de notes'!R49=""),"",IF('Carnet de notes'!R$3="","Travail 6",'Carnet de notes'!R$3)&amp;" "&amp;IF(ISNUMBER('Carnet de notes'!R49),SUBSTITUTE(TEXT('Carnet de notes'!R49/('Carnet de notes'!R$6+100*('Carnet de notes'!R$6="")),"0%"),"%"," %"),IF('Carnet de notes'!R49="M","manquant","exempté"))&amp;"; ")</f>
        <v/>
      </c>
      <c r="R43" s="94" t="str">
        <f>IF(OR($A43="",'Carnet de notes'!S49=""),"",IF('Carnet de notes'!S$3="","Travail 7",'Carnet de notes'!S$3)&amp;" "&amp;IF(ISNUMBER('Carnet de notes'!S49),SUBSTITUTE(TEXT('Carnet de notes'!S49/('Carnet de notes'!S$6+100*('Carnet de notes'!S$6="")),"0%"),"%"," %"),IF('Carnet de notes'!S49="M","manquant","exempté"))&amp;"; ")</f>
        <v/>
      </c>
      <c r="S43" s="94" t="str">
        <f>IF(OR($A43="",'Carnet de notes'!T49=""),"",IF('Carnet de notes'!T$3="","Travail 8",'Carnet de notes'!T$3)&amp;" "&amp;IF(ISNUMBER('Carnet de notes'!T49),SUBSTITUTE(TEXT('Carnet de notes'!T49/('Carnet de notes'!T$6+100*('Carnet de notes'!T$6="")),"0%"),"%"," %"),IF('Carnet de notes'!T49="M","manquant","exempté"))&amp;"; ")</f>
        <v/>
      </c>
      <c r="T43" s="94" t="str">
        <f>IF(OR($A43="",'Carnet de notes'!U49=""),"",IF('Carnet de notes'!U$3="","Travail 9",'Carnet de notes'!U$3)&amp;" "&amp;IF(ISNUMBER('Carnet de notes'!U49),SUBSTITUTE(TEXT('Carnet de notes'!U49/('Carnet de notes'!U$6+100*('Carnet de notes'!U$6="")),"0%"),"%"," %"),IF('Carnet de notes'!U49="M","manquant","exempté"))&amp;"; ")</f>
        <v/>
      </c>
      <c r="U43" s="94" t="str">
        <f>IF(OR($A43="",'Carnet de notes'!V49=""),"",IF('Carnet de notes'!V$3="","Travail 10",'Carnet de notes'!V$3)&amp;" "&amp;IF(ISNUMBER('Carnet de notes'!V49),SUBSTITUTE(TEXT('Carnet de notes'!V49/('Carnet de notes'!V$6+100*('Carnet de notes'!V$6="")),"0%"),"%"," %"),IF('Carnet de notes'!V49="M","manquant","exempté"))&amp;"; ")</f>
        <v/>
      </c>
      <c r="V43" s="94" t="str">
        <f>IF(OR($A43="",'Carnet de notes'!W49=""),"",IF('Carnet de notes'!W$3="","Travail 11",'Carnet de notes'!W$3)&amp;" "&amp;IF(ISNUMBER('Carnet de notes'!W49),SUBSTITUTE(TEXT('Carnet de notes'!W49/('Carnet de notes'!W$6+100*('Carnet de notes'!W$6="")),"0%"),"%"," %"),IF('Carnet de notes'!W49="M","manquant","exempté"))&amp;"; ")</f>
        <v/>
      </c>
      <c r="W43" s="94" t="str">
        <f>IF(OR($A43="",'Carnet de notes'!X49=""),"",IF('Carnet de notes'!X$3="","Travail 12",'Carnet de notes'!X$3)&amp;" "&amp;IF(ISNUMBER('Carnet de notes'!X49),SUBSTITUTE(TEXT('Carnet de notes'!X49/('Carnet de notes'!X$6+100*('Carnet de notes'!X$6="")),"0%"),"%"," %"),IF('Carnet de notes'!X49="M","manquant","exempté"))&amp;"; ")</f>
        <v/>
      </c>
      <c r="X43" s="94" t="str">
        <f>IF(OR($A43="",'Carnet de notes'!Y49=""),"",IF('Carnet de notes'!Y$3="","Travail 13",'Carnet de notes'!Y$3)&amp;" "&amp;IF(ISNUMBER('Carnet de notes'!Y49),SUBSTITUTE(TEXT('Carnet de notes'!Y49/('Carnet de notes'!Y$6+100*('Carnet de notes'!Y$6="")),"0%"),"%"," %"),IF('Carnet de notes'!Y49="M","manquant","exempté"))&amp;"; ")</f>
        <v/>
      </c>
      <c r="Y43" s="94" t="str">
        <f>IF(OR($A43="",'Carnet de notes'!Z49=""),"",IF('Carnet de notes'!Z$3="","Travail 14",'Carnet de notes'!Z$3)&amp;" "&amp;IF(ISNUMBER('Carnet de notes'!Z49),SUBSTITUTE(TEXT('Carnet de notes'!Z49/('Carnet de notes'!Z$6+100*('Carnet de notes'!Z$6="")),"0%"),"%"," %"),IF('Carnet de notes'!Z49="M","manquant","exempté"))&amp;"; ")</f>
        <v/>
      </c>
      <c r="Z43" s="94" t="str">
        <f>IF(OR($A43="",'Carnet de notes'!AA49=""),"",IF('Carnet de notes'!AA$3="","Travail 15",'Carnet de notes'!AA$3)&amp;" "&amp;IF(ISNUMBER('Carnet de notes'!AA49),SUBSTITUTE(TEXT('Carnet de notes'!AA49/('Carnet de notes'!AA$6+100*('Carnet de notes'!AA$6="")),"0%"),"%"," %"),IF('Carnet de notes'!AA49="M","manquant","exempté"))&amp;"; ")</f>
        <v/>
      </c>
      <c r="AA43" s="94" t="str">
        <f>IF(OR($A43="",'Carnet de notes'!AB49=""),"",IF('Carnet de notes'!AB$3="","Travail 16",'Carnet de notes'!AB$3)&amp;" "&amp;IF(ISNUMBER('Carnet de notes'!AB49),SUBSTITUTE(TEXT('Carnet de notes'!AB49/('Carnet de notes'!AB$6+100*('Carnet de notes'!AB$6="")),"0%"),"%"," %"),IF('Carnet de notes'!AB49="M","manquant","exempté"))&amp;"; ")</f>
        <v/>
      </c>
      <c r="AB43" s="94" t="str">
        <f>IF(OR($A43="",'Carnet de notes'!AC49=""),"",IF('Carnet de notes'!AC$3="","Travail 17",'Carnet de notes'!AC$3)&amp;" "&amp;IF(ISNUMBER('Carnet de notes'!AC49),SUBSTITUTE(TEXT('Carnet de notes'!AC49/('Carnet de notes'!AC$6+100*('Carnet de notes'!AC$6="")),"0%"),"%"," %"),IF('Carnet de notes'!AC49="M","manquant","exempté"))&amp;"; ")</f>
        <v/>
      </c>
      <c r="AC43" s="94" t="str">
        <f>IF(OR($A43="",'Carnet de notes'!AD49=""),"",IF('Carnet de notes'!AD$3="","Travail 18",'Carnet de notes'!AD$3)&amp;" "&amp;IF(ISNUMBER('Carnet de notes'!AD49),SUBSTITUTE(TEXT('Carnet de notes'!AD49/('Carnet de notes'!AD$6+100*('Carnet de notes'!AD$6="")),"0%"),"%"," %"),IF('Carnet de notes'!AD49="M","manquant","exempté"))&amp;"; ")</f>
        <v/>
      </c>
      <c r="AD43" s="94" t="str">
        <f>IF(OR($A43="",'Carnet de notes'!AE49=""),"",IF('Carnet de notes'!AE$3="","Travail 19",'Carnet de notes'!AE$3)&amp;" "&amp;IF(ISNUMBER('Carnet de notes'!AE49),SUBSTITUTE(TEXT('Carnet de notes'!AE49/('Carnet de notes'!AE$6+100*('Carnet de notes'!AE$6="")),"0%"),"%"," %"),IF('Carnet de notes'!AE49="M","manquant","exempté"))&amp;"; ")</f>
        <v/>
      </c>
      <c r="AE43" s="94" t="str">
        <f>IF(OR($A43="",'Carnet de notes'!AF49=""),"",IF('Carnet de notes'!AF$3="","Travail 20",'Carnet de notes'!AF$3)&amp;" "&amp;IF(ISNUMBER('Carnet de notes'!AF49),SUBSTITUTE(TEXT('Carnet de notes'!AF49/('Carnet de notes'!AF$6+100*('Carnet de notes'!AF$6="")),"0%"),"%"," %"),IF('Carnet de notes'!AF49="M","manquant","exempté"))&amp;"; ")</f>
        <v/>
      </c>
      <c r="AF43" s="94" t="str">
        <f>IF(OR($A43="",'Carnet de notes'!AG49=""),"",IF('Carnet de notes'!AG$3="","Travail 21",'Carnet de notes'!AG$3)&amp;" "&amp;IF(ISNUMBER('Carnet de notes'!AG49),SUBSTITUTE(TEXT('Carnet de notes'!AG49/('Carnet de notes'!AG$6+100*('Carnet de notes'!AG$6="")),"0%"),"%"," %"),IF('Carnet de notes'!AG49="M","manquant","exempté"))&amp;"; ")</f>
        <v/>
      </c>
      <c r="AG43" s="94" t="str">
        <f>IF(OR($A43="",'Carnet de notes'!AH49=""),"",IF('Carnet de notes'!AH$3="","Travail 22",'Carnet de notes'!AH$3)&amp;" "&amp;IF(ISNUMBER('Carnet de notes'!AH49),SUBSTITUTE(TEXT('Carnet de notes'!AH49/('Carnet de notes'!AH$6+100*('Carnet de notes'!AH$6="")),"0%"),"%"," %"),IF('Carnet de notes'!AH49="M","manquant","exempté"))&amp;"; ")</f>
        <v/>
      </c>
      <c r="AH43" s="94" t="str">
        <f>IF(OR($A43="",'Carnet de notes'!AI49=""),"",IF('Carnet de notes'!AI$3="","Travail 23",'Carnet de notes'!AI$3)&amp;" "&amp;IF(ISNUMBER('Carnet de notes'!AI49),SUBSTITUTE(TEXT('Carnet de notes'!AI49/('Carnet de notes'!AI$6+100*('Carnet de notes'!AI$6="")),"0%"),"%"," %"),IF('Carnet de notes'!AI49="M","manquant","exempté"))&amp;"; ")</f>
        <v/>
      </c>
      <c r="AI43" s="94" t="str">
        <f>IF(OR($A43="",'Carnet de notes'!AJ49=""),"",IF('Carnet de notes'!AJ$3="","Travail 24",'Carnet de notes'!AJ$3)&amp;" "&amp;IF(ISNUMBER('Carnet de notes'!AJ49),SUBSTITUTE(TEXT('Carnet de notes'!AJ49/('Carnet de notes'!AJ$6+100*('Carnet de notes'!AJ$6="")),"0%"),"%"," %"),IF('Carnet de notes'!AJ49="M","manquant","exempté"))&amp;"; ")</f>
        <v/>
      </c>
      <c r="AJ43" s="94" t="str">
        <f>IF(OR($A43="",'Carnet de notes'!AK49=""),"",IF('Carnet de notes'!AK$3="","Travail 25",'Carnet de notes'!AK$3)&amp;" "&amp;IF(ISNUMBER('Carnet de notes'!AK49),SUBSTITUTE(TEXT('Carnet de notes'!AK49/('Carnet de notes'!AK$6+100*('Carnet de notes'!AK$6="")),"0%"),"%"," %"),IF('Carnet de notes'!AK49="M","manquant","exempté"))&amp;"; ")</f>
        <v/>
      </c>
      <c r="AK43" s="94" t="str">
        <f>IF(OR($A43="",'Carnet de notes'!AL49=""),"",IF('Carnet de notes'!AL$3="","Travail 26",'Carnet de notes'!AL$3)&amp;" "&amp;IF(ISNUMBER('Carnet de notes'!AL49),SUBSTITUTE(TEXT('Carnet de notes'!AL49/('Carnet de notes'!AL$6+100*('Carnet de notes'!AL$6="")),"0%"),"%"," %"),IF('Carnet de notes'!AL49="M","manquant","exempté"))&amp;"; ")</f>
        <v/>
      </c>
      <c r="AL43" s="94" t="str">
        <f>IF(OR($A43="",'Carnet de notes'!AM49=""),"",IF('Carnet de notes'!AM$3="","Travail 27",'Carnet de notes'!AM$3)&amp;" "&amp;IF(ISNUMBER('Carnet de notes'!AM49),SUBSTITUTE(TEXT('Carnet de notes'!AM49/('Carnet de notes'!AM$6+100*('Carnet de notes'!AM$6="")),"0%"),"%"," %"),IF('Carnet de notes'!AM49="M","manquant","exempté"))&amp;"; ")</f>
        <v/>
      </c>
      <c r="AM43" s="94" t="str">
        <f>IF(OR($A43="",'Carnet de notes'!AN49=""),"",IF('Carnet de notes'!AN$3="","Travail 28",'Carnet de notes'!AN$3)&amp;" "&amp;IF(ISNUMBER('Carnet de notes'!AN49),SUBSTITUTE(TEXT('Carnet de notes'!AN49/('Carnet de notes'!AN$6+100*('Carnet de notes'!AN$6="")),"0%"),"%"," %"),IF('Carnet de notes'!AN49="M","manquant","exempté"))&amp;"; ")</f>
        <v/>
      </c>
      <c r="AN43" s="94" t="str">
        <f>IF(OR($A43="",'Carnet de notes'!AO49=""),"",IF('Carnet de notes'!AO$3="","Travail 29",'Carnet de notes'!AO$3)&amp;" "&amp;IF(ISNUMBER('Carnet de notes'!AO49),SUBSTITUTE(TEXT('Carnet de notes'!AO49/('Carnet de notes'!AO$6+100*('Carnet de notes'!AO$6="")),"0%"),"%"," %"),IF('Carnet de notes'!AO49="M","manquant","exempté"))&amp;"; ")</f>
        <v/>
      </c>
      <c r="AO43" s="94" t="str">
        <f>IF(OR($A43="",'Carnet de notes'!AP49=""),"",IF('Carnet de notes'!AP$3="","Travail 30",'Carnet de notes'!AP$3)&amp;" "&amp;IF(ISNUMBER('Carnet de notes'!AP49),SUBSTITUTE(TEXT('Carnet de notes'!AP49/('Carnet de notes'!AP$6+100*('Carnet de notes'!AP$6="")),"0%"),"%"," %"),IF('Carnet de notes'!AP49="M","manquant","exempté"))&amp;"; ")</f>
        <v/>
      </c>
      <c r="AP43" s="94" t="str">
        <f>IF(OR($A43="",'Carnet de notes'!AQ49=""),"",IF('Carnet de notes'!AQ$3="","Travail 31",'Carnet de notes'!AQ$3)&amp;" "&amp;IF(ISNUMBER('Carnet de notes'!AQ49),SUBSTITUTE(TEXT('Carnet de notes'!AQ49/('Carnet de notes'!AQ$6+100*('Carnet de notes'!AQ$6="")),"0%"),"%"," %"),IF('Carnet de notes'!AQ49="M","manquant","exempté"))&amp;"; ")</f>
        <v/>
      </c>
      <c r="AQ43" s="94" t="str">
        <f>IF(OR($A43="",'Carnet de notes'!AR49=""),"",IF('Carnet de notes'!AR$3="","Travail 32",'Carnet de notes'!AR$3)&amp;" "&amp;IF(ISNUMBER('Carnet de notes'!AR49),SUBSTITUTE(TEXT('Carnet de notes'!AR49/('Carnet de notes'!AR$6+100*('Carnet de notes'!AR$6="")),"0%"),"%"," %"),IF('Carnet de notes'!AR49="M","manquant","exempté"))&amp;"; ")</f>
        <v/>
      </c>
      <c r="AR43" s="94" t="str">
        <f>IF(OR($A43="",'Carnet de notes'!AS49=""),"",IF('Carnet de notes'!AS$3="","Travail 33",'Carnet de notes'!AS$3)&amp;" "&amp;IF(ISNUMBER('Carnet de notes'!AS49),SUBSTITUTE(TEXT('Carnet de notes'!AS49/('Carnet de notes'!AS$6+100*('Carnet de notes'!AS$6="")),"0%"),"%"," %"),IF('Carnet de notes'!AS49="M","manquant","exempté"))&amp;"; ")</f>
        <v/>
      </c>
      <c r="AS43" s="94" t="str">
        <f>IF(OR($A43="",'Carnet de notes'!AT49=""),"",IF('Carnet de notes'!AT$3="","Travail 34",'Carnet de notes'!AT$3)&amp;" "&amp;IF(ISNUMBER('Carnet de notes'!AT49),SUBSTITUTE(TEXT('Carnet de notes'!AT49/('Carnet de notes'!AT$6+100*('Carnet de notes'!AT$6="")),"0%"),"%"," %"),IF('Carnet de notes'!AT49="M","manquant","exempté"))&amp;"; ")</f>
        <v/>
      </c>
      <c r="AT43" s="94" t="str">
        <f>IF(OR($A43="",'Carnet de notes'!AU49=""),"",IF('Carnet de notes'!AU$3="","Travail 35",'Carnet de notes'!AU$3)&amp;" "&amp;IF(ISNUMBER('Carnet de notes'!AU49),SUBSTITUTE(TEXT('Carnet de notes'!AU49/('Carnet de notes'!AU$6+100*('Carnet de notes'!AU$6="")),"0%"),"%"," %"),IF('Carnet de notes'!AU49="M","manquant","exempté"))&amp;"; ")</f>
        <v/>
      </c>
      <c r="AU43" s="94" t="str">
        <f>IF(OR($A43="",'Carnet de notes'!AV49=""),"",IF('Carnet de notes'!AV$3="","Travail 36",'Carnet de notes'!AV$3)&amp;" "&amp;IF(ISNUMBER('Carnet de notes'!AV49),SUBSTITUTE(TEXT('Carnet de notes'!AV49/('Carnet de notes'!AV$6+100*('Carnet de notes'!AV$6="")),"0%"),"%"," %"),IF('Carnet de notes'!AV49="M","manquant","exempté"))&amp;"; ")</f>
        <v/>
      </c>
      <c r="AV43" s="94" t="str">
        <f>IF(OR($A43="",'Carnet de notes'!AW49=""),"",IF('Carnet de notes'!AW$3="","Travail 37",'Carnet de notes'!AW$3)&amp;" "&amp;IF(ISNUMBER('Carnet de notes'!AW49),SUBSTITUTE(TEXT('Carnet de notes'!AW49/('Carnet de notes'!AW$6+100*('Carnet de notes'!AW$6="")),"0%"),"%"," %"),IF('Carnet de notes'!AW49="M","manquant","exempté"))&amp;"; ")</f>
        <v/>
      </c>
      <c r="AW43" s="94" t="str">
        <f>IF(OR($A43="",'Carnet de notes'!AX49=""),"",IF('Carnet de notes'!AX$3="","Travail 38",'Carnet de notes'!AX$3)&amp;" "&amp;IF(ISNUMBER('Carnet de notes'!AX49),SUBSTITUTE(TEXT('Carnet de notes'!AX49/('Carnet de notes'!AX$6+100*('Carnet de notes'!AX$6="")),"0%"),"%"," %"),IF('Carnet de notes'!AX49="M","manquant","exempté"))&amp;"; ")</f>
        <v/>
      </c>
      <c r="AX43" s="94" t="str">
        <f>IF(OR($A43="",'Carnet de notes'!AY49=""),"",IF('Carnet de notes'!AY$3="","Travail 39",'Carnet de notes'!AY$3)&amp;" "&amp;IF(ISNUMBER('Carnet de notes'!AY49),SUBSTITUTE(TEXT('Carnet de notes'!AY49/('Carnet de notes'!AY$6+100*('Carnet de notes'!AY$6="")),"0%"),"%"," %"),IF('Carnet de notes'!AY49="M","manquant","exempté"))&amp;"; ")</f>
        <v/>
      </c>
      <c r="AY43" s="94" t="str">
        <f>IF(OR($A43="",'Carnet de notes'!AZ49=""),"",IF('Carnet de notes'!AZ$3="","Travail 40",'Carnet de notes'!AZ$3)&amp;" "&amp;IF(ISNUMBER('Carnet de notes'!AZ49),SUBSTITUTE(TEXT('Carnet de notes'!AZ49/('Carnet de notes'!AZ$6+100*('Carnet de notes'!AZ$6="")),"0%"),"%"," %"),IF('Carnet de notes'!AZ49="M","manquant","exempté"))&amp;"; ")</f>
        <v/>
      </c>
      <c r="AZ43" s="94" t="str">
        <f>IF($A43="","",IF(ISNUMBER('Carnet de notes'!F49),'Carnet de notes'!F$3&amp;" "&amp;SUBSTITUTE(TEXT('Carnet de notes'!F49,"0%"),"%"," %")&amp;"; ","")&amp;IF(ISNUMBER('Carnet de notes'!G49),'Carnet de notes'!G$3&amp;" "&amp;SUBSTITUTE(TEXT('Carnet de notes'!G49,"0%"),"%"," %")&amp;"; ","")&amp;IF(ISNUMBER('Carnet de notes'!H49),'Carnet de notes'!H$3&amp;" "&amp;SUBSTITUTE(TEXT('Carnet de notes'!H49,"0%"),"%"," %")&amp;"; ","")&amp;IF(ISNUMBER('Carnet de notes'!I49),'Carnet de notes'!I$3&amp;" "&amp;SUBSTITUTE(TEXT('Carnet de notes'!I49,"0%"),"%"," %")&amp;"; ","")&amp;IF(ISNUMBER('Carnet de notes'!J49),'Carnet de notes'!J$3&amp;" "&amp;SUBSTITUTE(TEXT('Carnet de notes'!J49,"0%"),"%"," %")&amp;"; ","")&amp;IF(ISNUMBER('Carnet de notes'!K49),'Carnet de notes'!K$3&amp;" "&amp;SUBSTITUTE(TEXT('Carnet de notes'!K49,"0%"),"%"," %")&amp;"; ",""))</f>
        <v/>
      </c>
      <c r="BA43" s="94" t="str">
        <f t="shared" si="3"/>
        <v/>
      </c>
      <c r="BB43" s="94" t="str">
        <f>IF(NOT(ISNUMBER($K43)),"",IF(INDEX(Habiletés!$C$7:$C$46,$K43)="","","Utilisation du français oral "&amp;INDEX(Habiletés!$C$7:$C$46,$K43)&amp;"; ")&amp;IF(INDEX(Habiletés!$D$7:$D$46,$K43)="","","Fiabilité "&amp;INDEX(Habiletés!$D$7:$D$46,$K43)&amp;"; ")&amp;IF(INDEX(Habiletés!$E$7:$E$46,$K43)="","","Sens de l'organisation "&amp;INDEX(Habiletés!$E$7:$E$46,$K43)&amp;"; ")&amp;IF(INDEX(Habiletés!$F$7:$F$46,$K43)="","","Autonomie "&amp;INDEX(Habiletés!$F$7:$F$46,$K43)&amp;"; ")&amp;IF(INDEX(Habiletés!$G$7:$G$46,$K43)="","","Esprit de collaboration "&amp;INDEX(Habiletés!$G$7:$G$46,$K43)&amp;"; ")&amp;IF(INDEX(Habiletés!$H$7:$H$46,$K43)="","","Sens de l'initiative "&amp;INDEX(Habiletés!$H$7:$H$46,$K43)&amp;"; ")&amp;IF(INDEX(Habiletés!$I$7:$I$46,$K43)="","","Autorégulation "&amp;INDEX(Habiletés!$I$7:$I$46,$K43)&amp;"; "))</f>
        <v/>
      </c>
    </row>
  </sheetData>
  <mergeCells count="1">
    <mergeCell ref="A2:I2"/>
  </mergeCells>
  <hyperlinks>
    <hyperlink ref="I1" r:id="rId1" xr:uid="{00000000-0004-0000-0400-000000000000}"/>
  </hyperlinks>
  <pageMargins left="0.75" right="0.75" top="1" bottom="1" header="0.5" footer="0.5"/>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Commencez ici</vt:lpstr>
      <vt:lpstr>Carnet de notes</vt:lpstr>
      <vt:lpstr>Habiletés</vt:lpstr>
      <vt:lpstr>Consigne IA</vt:lpstr>
      <vt:lpstr>Données IA</vt:lpstr>
      <vt:lpstr>'Carnet de notes'!Print_Titles</vt:lpstr>
      <vt:lpstr>Habiletés!Print_Titles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Carnet de notes pondéré</dc:title>
  <dc:subject>Carnet de notes pondéré gratuit pour le personnel enseignant</dc:subject>
  <dc:creator/>
  <cp:keywords>carnet de notes, moyenne pondérée, Ontario, Faire croître le succès, habiletés d'apprentissage, commentaires de bulletin</cp:keywords>
  <cp:lastModifiedBy/>
  <dcterms:created xsi:type="dcterms:W3CDTF">2026-10-09T00:32:05Z</dcterms:created>
  <dcterms:modified xsi:type="dcterms:W3CDTF">2026-10-09T00:32:09Z</dcterms:modified>
  <dc:language>fr-CA</dc:language>
</cp:coreProperties>
</file>